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PPALTI\Appalti Servizi\A_NUOVO CODICE APPALTI\"/>
    </mc:Choice>
  </mc:AlternateContent>
  <bookViews>
    <workbookView xWindow="-120" yWindow="-120" windowWidth="20730" windowHeight="11160" tabRatio="861" activeTab="1"/>
  </bookViews>
  <sheets>
    <sheet name="RIEPILOGO" sheetId="10" r:id="rId1"/>
    <sheet name="prog fatt tec econom QbI QbII" sheetId="1" r:id="rId2"/>
    <sheet name="rel geologica prel QbI.11" sheetId="5" r:id="rId3"/>
    <sheet name="rel geologica def QbII.13" sheetId="7" r:id="rId4"/>
    <sheet name="ambientale QbI.17 QbI.18 " sheetId="11" r:id="rId5"/>
    <sheet name="ambientale QbII.24 QbII.25" sheetId="12" r:id="rId6"/>
    <sheet name="prog esecutivo QbIII" sheetId="6" r:id="rId7"/>
    <sheet name="direzione esecutiva Qcl" sheetId="8" r:id="rId8"/>
    <sheet name="contab lavori QcI 09 QcI 10" sheetId="14" r:id="rId9"/>
    <sheet name="DL op geol QcI.05.01" sheetId="13" r:id="rId10"/>
    <sheet name="grado complessità" sheetId="15" r:id="rId11"/>
    <sheet name="perc spese" sheetId="4" r:id="rId12"/>
    <sheet name="interpolaz lineare" sheetId="16" r:id="rId13"/>
    <sheet name="Foglio3" sheetId="3" r:id="rId14"/>
    <sheet name="Foglio1" sheetId="17" r:id="rId1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3" i="6" l="1"/>
  <c r="L35" i="6" s="1"/>
  <c r="L26" i="12" l="1"/>
  <c r="L28" i="12" s="1"/>
  <c r="L71" i="11"/>
  <c r="L69" i="11"/>
  <c r="L68" i="12"/>
  <c r="L70" i="12" s="1"/>
  <c r="L26" i="11"/>
  <c r="L28" i="11" s="1"/>
  <c r="H64" i="1" l="1"/>
  <c r="I64" i="1"/>
  <c r="J64" i="1"/>
  <c r="K64" i="1"/>
  <c r="G64" i="1"/>
  <c r="I9" i="5" l="1"/>
  <c r="G9" i="5"/>
  <c r="H18" i="13" l="1"/>
  <c r="I18" i="13"/>
  <c r="J18" i="13"/>
  <c r="K18" i="13"/>
  <c r="K32" i="13" s="1"/>
  <c r="L32" i="13" s="1"/>
  <c r="G18" i="13"/>
  <c r="H14" i="14"/>
  <c r="H22" i="14"/>
  <c r="I14" i="14"/>
  <c r="J14" i="14"/>
  <c r="J22" i="14" s="1"/>
  <c r="K14" i="14"/>
  <c r="K22" i="14" s="1"/>
  <c r="G14" i="14"/>
  <c r="G22" i="14"/>
  <c r="H11" i="8"/>
  <c r="I11" i="8"/>
  <c r="J11" i="8"/>
  <c r="J28" i="8" s="1"/>
  <c r="K11" i="8"/>
  <c r="G11" i="8"/>
  <c r="H11" i="6"/>
  <c r="I11" i="6"/>
  <c r="J11" i="6"/>
  <c r="K11" i="6"/>
  <c r="G11" i="6"/>
  <c r="H57" i="12"/>
  <c r="I57" i="12"/>
  <c r="I66" i="12"/>
  <c r="J57" i="12"/>
  <c r="K57" i="12"/>
  <c r="K66" i="12" s="1"/>
  <c r="G57" i="12"/>
  <c r="G66" i="12" s="1"/>
  <c r="L66" i="12" s="1"/>
  <c r="H15" i="12"/>
  <c r="H24" i="12"/>
  <c r="I15" i="12"/>
  <c r="I24" i="12"/>
  <c r="J15" i="12"/>
  <c r="K15" i="12"/>
  <c r="K24" i="12" s="1"/>
  <c r="G15" i="12"/>
  <c r="G24" i="12" s="1"/>
  <c r="L24" i="12" s="1"/>
  <c r="H18" i="7"/>
  <c r="I18" i="7"/>
  <c r="I32" i="7" s="1"/>
  <c r="J18" i="7"/>
  <c r="K18" i="7"/>
  <c r="K32" i="7" s="1"/>
  <c r="G18" i="7"/>
  <c r="G32" i="7" s="1"/>
  <c r="H58" i="11"/>
  <c r="I58" i="11"/>
  <c r="J58" i="11"/>
  <c r="J67" i="11" s="1"/>
  <c r="K58" i="11"/>
  <c r="G58" i="11"/>
  <c r="H15" i="11"/>
  <c r="I15" i="11"/>
  <c r="J15" i="11"/>
  <c r="K15" i="11"/>
  <c r="G15" i="11"/>
  <c r="H18" i="5"/>
  <c r="I18" i="5"/>
  <c r="I32" i="5" s="1"/>
  <c r="J18" i="5"/>
  <c r="K18" i="5"/>
  <c r="K32" i="5" s="1"/>
  <c r="G18" i="5"/>
  <c r="G32" i="5" s="1"/>
  <c r="H11" i="1"/>
  <c r="H66" i="1" s="1"/>
  <c r="I11" i="1"/>
  <c r="I66" i="1" s="1"/>
  <c r="J11" i="1"/>
  <c r="K11" i="1"/>
  <c r="G11" i="1"/>
  <c r="L12" i="8"/>
  <c r="E24" i="16"/>
  <c r="E22" i="16"/>
  <c r="D26" i="16" s="1"/>
  <c r="E19" i="16"/>
  <c r="E10" i="16"/>
  <c r="E8" i="16"/>
  <c r="D12" i="16" s="1"/>
  <c r="E5" i="16"/>
  <c r="G26" i="8"/>
  <c r="H26" i="8"/>
  <c r="H28" i="8" s="1"/>
  <c r="I26" i="8"/>
  <c r="J26" i="8"/>
  <c r="K26" i="8"/>
  <c r="G29" i="6"/>
  <c r="G51" i="14"/>
  <c r="G59" i="14" s="1"/>
  <c r="H51" i="14"/>
  <c r="H59" i="14" s="1"/>
  <c r="I51" i="14"/>
  <c r="I59" i="14" s="1"/>
  <c r="J51" i="14"/>
  <c r="J59" i="14" s="1"/>
  <c r="K51" i="14"/>
  <c r="K59" i="14" s="1"/>
  <c r="L44" i="14"/>
  <c r="L52" i="14" s="1"/>
  <c r="I22" i="14"/>
  <c r="L7" i="14"/>
  <c r="L15" i="14" s="1"/>
  <c r="G32" i="13"/>
  <c r="H32" i="13"/>
  <c r="I32" i="13"/>
  <c r="J32" i="13"/>
  <c r="L7" i="13"/>
  <c r="L19" i="13" s="1"/>
  <c r="H66" i="12"/>
  <c r="J66" i="12"/>
  <c r="L49" i="12"/>
  <c r="L58" i="12" s="1"/>
  <c r="L72" i="12" s="1"/>
  <c r="L74" i="12" s="1"/>
  <c r="J24" i="12"/>
  <c r="L7" i="12"/>
  <c r="L16" i="12" s="1"/>
  <c r="L30" i="12" s="1"/>
  <c r="L32" i="12" s="1"/>
  <c r="G67" i="11"/>
  <c r="L67" i="11" s="1"/>
  <c r="H67" i="11"/>
  <c r="I67" i="11"/>
  <c r="K67" i="11"/>
  <c r="L50" i="11"/>
  <c r="L59" i="11" s="1"/>
  <c r="L73" i="11" s="1"/>
  <c r="L75" i="11" s="1"/>
  <c r="K24" i="11"/>
  <c r="J24" i="11"/>
  <c r="I24" i="11"/>
  <c r="H24" i="11"/>
  <c r="G24" i="11"/>
  <c r="L7" i="11"/>
  <c r="L16" i="11" s="1"/>
  <c r="L30" i="11" s="1"/>
  <c r="L32" i="11" s="1"/>
  <c r="L7" i="8"/>
  <c r="H29" i="6"/>
  <c r="I29" i="6"/>
  <c r="J29" i="6"/>
  <c r="J31" i="6" s="1"/>
  <c r="K29" i="6"/>
  <c r="L7" i="6"/>
  <c r="L12" i="6" s="1"/>
  <c r="L37" i="6" s="1"/>
  <c r="L39" i="6" s="1"/>
  <c r="H32" i="7"/>
  <c r="J32" i="7"/>
  <c r="L7" i="7"/>
  <c r="L19" i="7" s="1"/>
  <c r="H32" i="5"/>
  <c r="J32" i="5"/>
  <c r="L7" i="5"/>
  <c r="L19" i="5" s="1"/>
  <c r="K66" i="1"/>
  <c r="E5" i="4"/>
  <c r="E8" i="4"/>
  <c r="L7" i="1"/>
  <c r="L12" i="1" s="1"/>
  <c r="K28" i="8"/>
  <c r="G28" i="8"/>
  <c r="L28" i="8" s="1"/>
  <c r="I28" i="8"/>
  <c r="L24" i="11"/>
  <c r="H31" i="6" l="1"/>
  <c r="G31" i="6"/>
  <c r="K31" i="6"/>
  <c r="I31" i="6"/>
  <c r="L75" i="12"/>
  <c r="L76" i="12" s="1"/>
  <c r="J66" i="1"/>
  <c r="G66" i="1"/>
  <c r="L66" i="1" s="1"/>
  <c r="L30" i="8"/>
  <c r="L32" i="8" s="1"/>
  <c r="L59" i="14"/>
  <c r="L32" i="5"/>
  <c r="L32" i="7"/>
  <c r="L34" i="7" s="1"/>
  <c r="L36" i="7" s="1"/>
  <c r="L22" i="14"/>
  <c r="L34" i="13"/>
  <c r="L36" i="13" s="1"/>
  <c r="L37" i="13" s="1"/>
  <c r="L38" i="13" s="1"/>
  <c r="D10" i="4"/>
  <c r="E10" i="4" s="1"/>
  <c r="D12" i="4" s="1"/>
  <c r="L33" i="11"/>
  <c r="L33" i="12"/>
  <c r="L34" i="12" s="1"/>
  <c r="L38" i="7" l="1"/>
  <c r="L40" i="7" s="1"/>
  <c r="L34" i="11"/>
  <c r="E12" i="10" s="1"/>
  <c r="L34" i="5"/>
  <c r="L36" i="5" s="1"/>
  <c r="L68" i="1"/>
  <c r="L70" i="1" s="1"/>
  <c r="L31" i="6"/>
  <c r="L40" i="13"/>
  <c r="L41" i="13" s="1"/>
  <c r="L43" i="13" s="1"/>
  <c r="L44" i="13" s="1"/>
  <c r="E24" i="10"/>
  <c r="L33" i="8"/>
  <c r="L34" i="8"/>
  <c r="L24" i="14"/>
  <c r="L26" i="14" s="1"/>
  <c r="L27" i="14" s="1"/>
  <c r="L28" i="14" s="1"/>
  <c r="L61" i="14"/>
  <c r="L63" i="14"/>
  <c r="L64" i="14" s="1"/>
  <c r="L65" i="14" s="1"/>
  <c r="E22" i="10" s="1"/>
  <c r="L76" i="11"/>
  <c r="L77" i="11" s="1"/>
  <c r="E15" i="10"/>
  <c r="L78" i="12"/>
  <c r="L79" i="12" s="1"/>
  <c r="E14" i="10"/>
  <c r="L36" i="12"/>
  <c r="L37" i="12" s="1"/>
  <c r="L36" i="11"/>
  <c r="L37" i="11" s="1"/>
  <c r="L38" i="5" l="1"/>
  <c r="L40" i="5" s="1"/>
  <c r="L41" i="5" s="1"/>
  <c r="L42" i="5" s="1"/>
  <c r="L72" i="1"/>
  <c r="L74" i="1" s="1"/>
  <c r="L75" i="1" s="1"/>
  <c r="L76" i="1" s="1"/>
  <c r="L78" i="1" s="1"/>
  <c r="L79" i="1" s="1"/>
  <c r="L81" i="1" s="1"/>
  <c r="L67" i="14"/>
  <c r="L68" i="14" s="1"/>
  <c r="L70" i="14" s="1"/>
  <c r="L71" i="14" s="1"/>
  <c r="E13" i="10"/>
  <c r="L79" i="11"/>
  <c r="L80" i="11" s="1"/>
  <c r="L82" i="11" s="1"/>
  <c r="L83" i="11" s="1"/>
  <c r="L41" i="7"/>
  <c r="L42" i="7" s="1"/>
  <c r="E21" i="10"/>
  <c r="L30" i="14"/>
  <c r="L31" i="14" s="1"/>
  <c r="L33" i="14" s="1"/>
  <c r="L34" i="14" s="1"/>
  <c r="L40" i="6"/>
  <c r="L41" i="6" s="1"/>
  <c r="E20" i="10"/>
  <c r="L36" i="8"/>
  <c r="L37" i="8" s="1"/>
  <c r="L81" i="12"/>
  <c r="L82" i="12" s="1"/>
  <c r="L39" i="12"/>
  <c r="L40" i="12" s="1"/>
  <c r="L39" i="11"/>
  <c r="L40" i="11" s="1"/>
  <c r="E9" i="10" l="1"/>
  <c r="L44" i="5"/>
  <c r="L45" i="5" s="1"/>
  <c r="L47" i="5" s="1"/>
  <c r="L48" i="5" s="1"/>
  <c r="E7" i="10"/>
  <c r="L39" i="8"/>
  <c r="L40" i="8" s="1"/>
  <c r="L43" i="6"/>
  <c r="L44" i="6" s="1"/>
  <c r="E18" i="10"/>
  <c r="L44" i="7"/>
  <c r="L45" i="7" s="1"/>
  <c r="L47" i="7" s="1"/>
  <c r="L48" i="7" s="1"/>
  <c r="E10" i="10"/>
  <c r="L82" i="1"/>
  <c r="E26" i="10" l="1"/>
  <c r="E28" i="10" s="1"/>
  <c r="E29" i="10" s="1"/>
  <c r="E31" i="10" s="1"/>
  <c r="E32" i="10" s="1"/>
  <c r="L46" i="6"/>
  <c r="L47" i="6" s="1"/>
</calcChain>
</file>

<file path=xl/sharedStrings.xml><?xml version="1.0" encoding="utf-8"?>
<sst xmlns="http://schemas.openxmlformats.org/spreadsheetml/2006/main" count="915" uniqueCount="328">
  <si>
    <t>categoria d'opera</t>
  </si>
  <si>
    <t>valore dell'opera</t>
  </si>
  <si>
    <t>E.09</t>
  </si>
  <si>
    <t>S.02</t>
  </si>
  <si>
    <t>IA.01</t>
  </si>
  <si>
    <t>IA.02</t>
  </si>
  <si>
    <t>IA.03</t>
  </si>
  <si>
    <t>TOTALE</t>
  </si>
  <si>
    <t>V</t>
  </si>
  <si>
    <t>G</t>
  </si>
  <si>
    <t>parametro di complessità (tab. Z1)</t>
  </si>
  <si>
    <t>P</t>
  </si>
  <si>
    <t>prestazione tab. Z2</t>
  </si>
  <si>
    <t>Q</t>
  </si>
  <si>
    <t>parametro base P=0,03+10/V(elevato 0,4)</t>
  </si>
  <si>
    <t>ID opere</t>
  </si>
  <si>
    <t>TAV Z1</t>
  </si>
  <si>
    <t>Qbl.01</t>
  </si>
  <si>
    <t>Qbl.02</t>
  </si>
  <si>
    <t>Qbl.03</t>
  </si>
  <si>
    <t>Qbl.04</t>
  </si>
  <si>
    <t>Qbl.05</t>
  </si>
  <si>
    <t>Qbl.06</t>
  </si>
  <si>
    <t>Qbl.07</t>
  </si>
  <si>
    <t>Qbl.08</t>
  </si>
  <si>
    <t>Qbl.09</t>
  </si>
  <si>
    <t>Qbl.10</t>
  </si>
  <si>
    <t>Qbl.11</t>
  </si>
  <si>
    <t>Qbl.12</t>
  </si>
  <si>
    <t>Qbl.13</t>
  </si>
  <si>
    <t>Qbl.14</t>
  </si>
  <si>
    <t>Qbl.15</t>
  </si>
  <si>
    <t>Qbl.16</t>
  </si>
  <si>
    <t>Qbl.17</t>
  </si>
  <si>
    <t>Qbl.18</t>
  </si>
  <si>
    <t>Qbl.19</t>
  </si>
  <si>
    <t>tot Qbl</t>
  </si>
  <si>
    <t>INTERPOLAZIONE LINEARE</t>
  </si>
  <si>
    <t>per percentuali che aumentano al diminuire dell'importo</t>
  </si>
  <si>
    <t>percentuale importo inferiore</t>
  </si>
  <si>
    <t>percentuale importo superiore</t>
  </si>
  <si>
    <t>importo inferiore</t>
  </si>
  <si>
    <t>importo superiore</t>
  </si>
  <si>
    <t>importo del quale si vuole conocere la percentuale</t>
  </si>
  <si>
    <t>PERCENTUALE RICERCATA</t>
  </si>
  <si>
    <t>spese</t>
  </si>
  <si>
    <t xml:space="preserve">TOTALE </t>
  </si>
  <si>
    <t>perc spese</t>
  </si>
  <si>
    <t>Qbll.01</t>
  </si>
  <si>
    <t>Qbll.02</t>
  </si>
  <si>
    <t>Qbll.03</t>
  </si>
  <si>
    <t>Qbll.04</t>
  </si>
  <si>
    <t>Qbll.05</t>
  </si>
  <si>
    <t>Qbll.06</t>
  </si>
  <si>
    <t>Qbll.07</t>
  </si>
  <si>
    <t>Qbll.08</t>
  </si>
  <si>
    <t>Qbll.09</t>
  </si>
  <si>
    <t>Qbll.10</t>
  </si>
  <si>
    <t>Qbll.11</t>
  </si>
  <si>
    <t>Qbll.12</t>
  </si>
  <si>
    <t>Qbll.13</t>
  </si>
  <si>
    <t>Qbll.14</t>
  </si>
  <si>
    <t>Qbll.15</t>
  </si>
  <si>
    <t>Qbll.16</t>
  </si>
  <si>
    <t>Qbll.17</t>
  </si>
  <si>
    <t>Qbll.18</t>
  </si>
  <si>
    <t>Qbll.19</t>
  </si>
  <si>
    <t>Qbll.20</t>
  </si>
  <si>
    <t>Qbll.21</t>
  </si>
  <si>
    <t>Qbll.22</t>
  </si>
  <si>
    <t>Qbll.23</t>
  </si>
  <si>
    <t xml:space="preserve">fino a </t>
  </si>
  <si>
    <t>oltre</t>
  </si>
  <si>
    <t xml:space="preserve">su ecc. fino a </t>
  </si>
  <si>
    <t>gelogica prelim</t>
  </si>
  <si>
    <t>geologica preliminare</t>
  </si>
  <si>
    <t>TOTALE relazione geologica preliminare</t>
  </si>
  <si>
    <t>TOTALE relazione geologica definitiva</t>
  </si>
  <si>
    <t>integr e coord</t>
  </si>
  <si>
    <t>pref ambient</t>
  </si>
  <si>
    <t>geologica definitiva</t>
  </si>
  <si>
    <t>VIA - VAS - AIA</t>
  </si>
  <si>
    <t>progetto esecutivo</t>
  </si>
  <si>
    <t>Qblll.01</t>
  </si>
  <si>
    <t>Qblll.02</t>
  </si>
  <si>
    <t>Qblll.03</t>
  </si>
  <si>
    <t>Qblll.04</t>
  </si>
  <si>
    <t>Qblll.05</t>
  </si>
  <si>
    <t>Qblll.06</t>
  </si>
  <si>
    <t>Qblll.07</t>
  </si>
  <si>
    <t>Qblll.08</t>
  </si>
  <si>
    <t>Qblll.09</t>
  </si>
  <si>
    <t>Qblll.10</t>
  </si>
  <si>
    <t>Qblll.11</t>
  </si>
  <si>
    <t>tot Qblll</t>
  </si>
  <si>
    <t>V x G x P x tot Qblll</t>
  </si>
  <si>
    <t>PSC</t>
  </si>
  <si>
    <t>direzione esecutiva</t>
  </si>
  <si>
    <t>Qcl.01</t>
  </si>
  <si>
    <t>Qcl.02</t>
  </si>
  <si>
    <t>Qcl.03</t>
  </si>
  <si>
    <t>Qcl.04</t>
  </si>
  <si>
    <t>Qcl.05</t>
  </si>
  <si>
    <t>Qcl.06</t>
  </si>
  <si>
    <t>Qcl.07</t>
  </si>
  <si>
    <t>Qcl.08</t>
  </si>
  <si>
    <t>Qcl.11</t>
  </si>
  <si>
    <t>Qcl.12</t>
  </si>
  <si>
    <t>Qcl.13</t>
  </si>
  <si>
    <t>tot Qcl</t>
  </si>
  <si>
    <t>V x G x P x tot Qcl</t>
  </si>
  <si>
    <t>liquidazione</t>
  </si>
  <si>
    <t>agg elaborati</t>
  </si>
  <si>
    <t>coord uff DL</t>
  </si>
  <si>
    <t>direttore operativo</t>
  </si>
  <si>
    <t>ispettore cantiere</t>
  </si>
  <si>
    <t>Qcl.05.01</t>
  </si>
  <si>
    <t>C.R.E.</t>
  </si>
  <si>
    <t>CSE</t>
  </si>
  <si>
    <t>supp RUP</t>
  </si>
  <si>
    <t>Direzione Lavori</t>
  </si>
  <si>
    <t>D</t>
  </si>
  <si>
    <t>E.08</t>
  </si>
  <si>
    <t>S.03</t>
  </si>
  <si>
    <t>V x G x P x Qbl.11</t>
  </si>
  <si>
    <t>V x G x P x Qbl.13</t>
  </si>
  <si>
    <t>Qbl.20</t>
  </si>
  <si>
    <t>relazioni ecc</t>
  </si>
  <si>
    <t xml:space="preserve">calcolo spesa </t>
  </si>
  <si>
    <t>piano economico</t>
  </si>
  <si>
    <t>cap spec</t>
  </si>
  <si>
    <t>inserim urb</t>
  </si>
  <si>
    <t>stato cons</t>
  </si>
  <si>
    <t>prime indic antinc</t>
  </si>
  <si>
    <t>prime indic sic</t>
  </si>
  <si>
    <t>V x G x P x Qbl.17</t>
  </si>
  <si>
    <t>studi prefattibilità ambientale</t>
  </si>
  <si>
    <t>TOTALE studi prefattibilità ambientale</t>
  </si>
  <si>
    <t>piano monitoraggio ambientale</t>
  </si>
  <si>
    <t>V x G x P x Qbl.18</t>
  </si>
  <si>
    <t>TOTALE piano monitoraggio ambientale</t>
  </si>
  <si>
    <t>Qbll.26</t>
  </si>
  <si>
    <t>Qbll.27</t>
  </si>
  <si>
    <t>relaz. disegni ecc</t>
  </si>
  <si>
    <t>disicplinare</t>
  </si>
  <si>
    <t>piano esproprio</t>
  </si>
  <si>
    <t>EP computo</t>
  </si>
  <si>
    <t>studio urb</t>
  </si>
  <si>
    <t>rilievi manufatti</t>
  </si>
  <si>
    <t>rilievi planoalt</t>
  </si>
  <si>
    <t>contratto - csa</t>
  </si>
  <si>
    <t>analisi strutt esistenti</t>
  </si>
  <si>
    <t>relaz strutt esistenti</t>
  </si>
  <si>
    <t>verifica sismica</t>
  </si>
  <si>
    <t>prog antincendio</t>
  </si>
  <si>
    <t>paesaggistica</t>
  </si>
  <si>
    <t>QblI.24</t>
  </si>
  <si>
    <t>V x G x P x QblI.24</t>
  </si>
  <si>
    <t>QbIl.25</t>
  </si>
  <si>
    <t>V x G x P x QblI.25</t>
  </si>
  <si>
    <t>TOTALE VIA - VAS - AIA</t>
  </si>
  <si>
    <t>partic costrutt</t>
  </si>
  <si>
    <t>piano manutenz</t>
  </si>
  <si>
    <t>Direttore operativo geologo</t>
  </si>
  <si>
    <t>V x G x P x Qcl.05.01</t>
  </si>
  <si>
    <t>contabilità a misura</t>
  </si>
  <si>
    <t>QcI.09</t>
  </si>
  <si>
    <t>V x G x P x QcI.09</t>
  </si>
  <si>
    <t>TOTALE contabilità a misura</t>
  </si>
  <si>
    <t>contab a misura</t>
  </si>
  <si>
    <t>contabilità a corpo</t>
  </si>
  <si>
    <t>contab a corpo</t>
  </si>
  <si>
    <t>QcI.10</t>
  </si>
  <si>
    <t>V x G x P x QcI.10</t>
  </si>
  <si>
    <t>TOTALE contabilità a corpo</t>
  </si>
  <si>
    <t>Art. 5</t>
  </si>
  <si>
    <t>L’importo delle spese e degli oneri accessori è stabilito in maniera forfettaria;</t>
  </si>
  <si>
    <r>
      <t xml:space="preserve">per opere di importo </t>
    </r>
    <r>
      <rPr>
        <b/>
        <sz val="8"/>
        <rFont val="Arial"/>
        <family val="2"/>
      </rPr>
      <t>fino a € 1.000.000,00</t>
    </r>
    <r>
      <rPr>
        <sz val="8"/>
        <rFont val="Arial"/>
        <family val="2"/>
      </rPr>
      <t xml:space="preserve"> è determinato in misura non superiore al </t>
    </r>
    <r>
      <rPr>
        <b/>
        <sz val="8"/>
        <rFont val="Arial"/>
        <family val="2"/>
      </rPr>
      <t>25%</t>
    </r>
    <r>
      <rPr>
        <sz val="8"/>
        <rFont val="Arial"/>
        <family val="2"/>
      </rPr>
      <t xml:space="preserve"> del compenso;</t>
    </r>
  </si>
  <si>
    <r>
      <t xml:space="preserve">per opere di importo </t>
    </r>
    <r>
      <rPr>
        <b/>
        <sz val="8"/>
        <rFont val="Arial"/>
        <family val="2"/>
      </rPr>
      <t xml:space="preserve">pari o superiore a € 25.000.000,00 </t>
    </r>
    <r>
      <rPr>
        <sz val="8"/>
        <rFont val="Arial"/>
        <family val="2"/>
      </rPr>
      <t xml:space="preserve">è determinato in misura non superiore al </t>
    </r>
    <r>
      <rPr>
        <b/>
        <sz val="8"/>
        <rFont val="Arial"/>
        <family val="2"/>
      </rPr>
      <t>10%</t>
    </r>
    <r>
      <rPr>
        <sz val="8"/>
        <rFont val="Arial"/>
        <family val="2"/>
      </rPr>
      <t xml:space="preserve"> del compenso;</t>
    </r>
  </si>
  <si>
    <t>per opere di importo intermedio in misura non superiore alla percentuale determinata per interpolazione lineare.</t>
  </si>
  <si>
    <t>(1) Art. 3 comma 5</t>
  </si>
  <si>
    <t>(1)</t>
  </si>
  <si>
    <t>RIBASSO</t>
  </si>
  <si>
    <t>TOTALE netto</t>
  </si>
  <si>
    <t>cassa</t>
  </si>
  <si>
    <t>imponibile</t>
  </si>
  <si>
    <t>iva</t>
  </si>
  <si>
    <t>-</t>
  </si>
  <si>
    <t>=</t>
  </si>
  <si>
    <t>piano partic e rilievo max</t>
  </si>
  <si>
    <t>base d'asta</t>
  </si>
  <si>
    <t>importi ribassati</t>
  </si>
  <si>
    <t>€</t>
  </si>
  <si>
    <t>compresa sicurezza</t>
  </si>
  <si>
    <t>PROG ESECUTIVA</t>
  </si>
  <si>
    <t>DIREZIONE LAVORI</t>
  </si>
  <si>
    <t>MISURA E CONTAB</t>
  </si>
  <si>
    <t>a corpo</t>
  </si>
  <si>
    <t>totale</t>
  </si>
  <si>
    <t>euro</t>
  </si>
  <si>
    <t>PREFATTIBILITÀ AMBIENTALE</t>
  </si>
  <si>
    <t>REL GEOLOGICA DEFINITIVA</t>
  </si>
  <si>
    <t>REL GEOLOGICA PRELIMINARE</t>
  </si>
  <si>
    <t>PIANO MONITORAGGIO AMB</t>
  </si>
  <si>
    <t>a misura</t>
  </si>
  <si>
    <t>DL GEOLOGO</t>
  </si>
  <si>
    <t xml:space="preserve">Per importi delle singole categorie componenti </t>
  </si>
  <si>
    <t>l’opera inferiori a € 25.000,00 il parametro “P”</t>
  </si>
  <si>
    <t xml:space="preserve">non può superare il valore del parametro “P” </t>
  </si>
  <si>
    <t>corrispondente a tale importo.</t>
  </si>
  <si>
    <t>relazione geotecnica</t>
  </si>
  <si>
    <t>relazione idrologica</t>
  </si>
  <si>
    <t>relazione idraulica</t>
  </si>
  <si>
    <t>relaz archeologica</t>
  </si>
  <si>
    <t>relazione sismica/struttutre</t>
  </si>
  <si>
    <t>in aggiunta ai corrispettivi di cui alla prestazione precedente.</t>
  </si>
  <si>
    <t>(1) l'aliquota dello scaglione oltre i 500.000 euro per la categoria edilizia</t>
  </si>
  <si>
    <r>
      <t xml:space="preserve">è stabilita in </t>
    </r>
    <r>
      <rPr>
        <b/>
        <u/>
        <sz val="8"/>
        <rFont val="Arial"/>
        <family val="2"/>
      </rPr>
      <t>0,120</t>
    </r>
    <r>
      <rPr>
        <sz val="8"/>
        <rFont val="Arial"/>
        <family val="2"/>
      </rPr>
      <t xml:space="preserve"> come indicato nel DM 143/2013 e non in </t>
    </r>
    <r>
      <rPr>
        <b/>
        <u/>
        <sz val="8"/>
        <rFont val="Arial"/>
        <family val="2"/>
      </rPr>
      <t>0,012</t>
    </r>
  </si>
  <si>
    <t xml:space="preserve">come indicato (forse erroneamente) nel DM 17 giugno 2016 </t>
  </si>
  <si>
    <t xml:space="preserve">anche in considerazione del fatto che le aliquote dello scaglione </t>
  </si>
  <si>
    <t>oltrei 500.000 euro per tutte le altre categorie sono il doppio di</t>
  </si>
  <si>
    <t xml:space="preserve">vedi note 3, 4 e 6 della tab del preliminare </t>
  </si>
  <si>
    <t>quelle dello scaglione inferiore</t>
  </si>
  <si>
    <t>E.01</t>
  </si>
  <si>
    <t>E.02</t>
  </si>
  <si>
    <t>E.03</t>
  </si>
  <si>
    <t>E.04</t>
  </si>
  <si>
    <t>E.05</t>
  </si>
  <si>
    <t>E.06</t>
  </si>
  <si>
    <t>E.07</t>
  </si>
  <si>
    <t>E.10</t>
  </si>
  <si>
    <t>E.11</t>
  </si>
  <si>
    <t>EDILIZIA</t>
  </si>
  <si>
    <t>E.12</t>
  </si>
  <si>
    <t>E.13</t>
  </si>
  <si>
    <t>E.14</t>
  </si>
  <si>
    <t>E.15</t>
  </si>
  <si>
    <t>E.16</t>
  </si>
  <si>
    <t>E.17</t>
  </si>
  <si>
    <t>E.18</t>
  </si>
  <si>
    <t>E.19</t>
  </si>
  <si>
    <t>E.20</t>
  </si>
  <si>
    <t>E.21</t>
  </si>
  <si>
    <t>E.22</t>
  </si>
  <si>
    <t>S.01</t>
  </si>
  <si>
    <t>S.04</t>
  </si>
  <si>
    <t>S.05</t>
  </si>
  <si>
    <t>S.06</t>
  </si>
  <si>
    <t>STRUTTURE</t>
  </si>
  <si>
    <t>IA.04</t>
  </si>
  <si>
    <t>IB.04</t>
  </si>
  <si>
    <t>IB.05</t>
  </si>
  <si>
    <t>IB.06</t>
  </si>
  <si>
    <t>IB.07</t>
  </si>
  <si>
    <t>IB.08</t>
  </si>
  <si>
    <t>IB.09</t>
  </si>
  <si>
    <t>IB.10</t>
  </si>
  <si>
    <t>IB.11</t>
  </si>
  <si>
    <t>IB.12</t>
  </si>
  <si>
    <t>IMPIANTI</t>
  </si>
  <si>
    <t>V.01</t>
  </si>
  <si>
    <t>V.02</t>
  </si>
  <si>
    <t>V.03</t>
  </si>
  <si>
    <t>VIABILITÀ</t>
  </si>
  <si>
    <t>D.01</t>
  </si>
  <si>
    <t>D.02</t>
  </si>
  <si>
    <t>D.03</t>
  </si>
  <si>
    <t>D.04</t>
  </si>
  <si>
    <t>D.05</t>
  </si>
  <si>
    <t>IDRAULICA</t>
  </si>
  <si>
    <t>T.01</t>
  </si>
  <si>
    <t>T.02</t>
  </si>
  <si>
    <t>T.03</t>
  </si>
  <si>
    <t>P.01</t>
  </si>
  <si>
    <t>P.02</t>
  </si>
  <si>
    <t>P.03</t>
  </si>
  <si>
    <t>P.04</t>
  </si>
  <si>
    <t>P.05</t>
  </si>
  <si>
    <t>P.06</t>
  </si>
  <si>
    <t>U.01</t>
  </si>
  <si>
    <t>U.02</t>
  </si>
  <si>
    <t>U.03</t>
  </si>
  <si>
    <t>ALTRI</t>
  </si>
  <si>
    <r>
      <t xml:space="preserve">per aliquote che DIMINUISCONO </t>
    </r>
    <r>
      <rPr>
        <b/>
        <u/>
        <sz val="10"/>
        <color indexed="10"/>
        <rFont val="Arial"/>
        <family val="2"/>
      </rPr>
      <t>all'aumentare dell'importo</t>
    </r>
  </si>
  <si>
    <t>aliquota importo inferiore</t>
  </si>
  <si>
    <t>aliquota importo superiore</t>
  </si>
  <si>
    <t>ALIQUOTA RICERCATA</t>
  </si>
  <si>
    <r>
      <t xml:space="preserve">per aliquote che AUMENTANO </t>
    </r>
    <r>
      <rPr>
        <b/>
        <u/>
        <sz val="10"/>
        <color indexed="10"/>
        <rFont val="Arial"/>
        <family val="2"/>
      </rPr>
      <t>all'aumentare dell'importo</t>
    </r>
  </si>
  <si>
    <t>Riferimento decreto 17 giugno 2016</t>
  </si>
  <si>
    <t>pubblicato sulla GU 174/2016</t>
  </si>
  <si>
    <t>diagnosi energetica edif esistenti</t>
  </si>
  <si>
    <t>relazione energetica</t>
  </si>
  <si>
    <t>agg prime indicazioni</t>
  </si>
  <si>
    <t>E</t>
  </si>
  <si>
    <t>S</t>
  </si>
  <si>
    <t>IA.IB</t>
  </si>
  <si>
    <t>S1 S3</t>
  </si>
  <si>
    <t>eleborati per requisiti acustici</t>
  </si>
  <si>
    <t>variante q.tà progetto</t>
  </si>
  <si>
    <t>variante progetto (2)</t>
  </si>
  <si>
    <t xml:space="preserve">(2) Da applicarsi sugli importi lordi delle opere di nuova progettazione, </t>
  </si>
  <si>
    <t>V x G x P x tot Qbl QbII</t>
  </si>
  <si>
    <t>PROG FATT TEC ECONOM</t>
  </si>
  <si>
    <t>QbI.21</t>
  </si>
  <si>
    <t>prime indic piano manutenz</t>
  </si>
  <si>
    <t>nuova</t>
  </si>
  <si>
    <t>(2)</t>
  </si>
  <si>
    <t>(3)</t>
  </si>
  <si>
    <t>progettazione e dell'esecuzione delle opere, oppure al nuovo PFTE in caso di appalto integrato.</t>
  </si>
  <si>
    <t>(4)</t>
  </si>
  <si>
    <t>PFTE</t>
  </si>
  <si>
    <t>e allegato I.13 Dlvo 36/2023 (codice contratti)</t>
  </si>
  <si>
    <t>Riferimento decreto 17 giugno 2016 (pubblicato sulla GU 174/2016)</t>
  </si>
  <si>
    <r>
      <t xml:space="preserve">(2) </t>
    </r>
    <r>
      <rPr>
        <b/>
        <u/>
        <sz val="10"/>
        <rFont val="Arial"/>
        <family val="2"/>
      </rPr>
      <t>QbII.05</t>
    </r>
    <r>
      <rPr>
        <sz val="10"/>
        <rFont val="Arial"/>
        <family val="2"/>
      </rPr>
      <t xml:space="preserve"> si trasferisce all'esecutivo nel caso non ci sia l'affidamento congiunto della</t>
    </r>
  </si>
  <si>
    <r>
      <t>(3)</t>
    </r>
    <r>
      <rPr>
        <b/>
        <u/>
        <sz val="10"/>
        <rFont val="Arial"/>
        <family val="2"/>
      </rPr>
      <t xml:space="preserve"> QbII.08</t>
    </r>
    <r>
      <rPr>
        <sz val="10"/>
        <rFont val="Arial"/>
        <family val="2"/>
      </rPr>
      <t xml:space="preserve"> non è più da utilizzare</t>
    </r>
  </si>
  <si>
    <r>
      <t xml:space="preserve">(4) </t>
    </r>
    <r>
      <rPr>
        <b/>
        <u/>
        <sz val="10"/>
        <rFont val="Arial"/>
        <family val="2"/>
      </rPr>
      <t>QbIII.03, QbII04, QbIII05, QbIII07</t>
    </r>
    <r>
      <rPr>
        <sz val="10"/>
        <rFont val="Arial"/>
        <family val="2"/>
      </rPr>
      <t xml:space="preserve"> nel caso di appalto integrato sono riconosciute al 50% nel PFTE</t>
    </r>
  </si>
  <si>
    <t xml:space="preserve">Per importi delle singole categorie componenti l'opera inferiori </t>
  </si>
  <si>
    <t xml:space="preserve">a € 25.000,00 il parametro “P” non può superare il valore del </t>
  </si>
  <si>
    <t>parametro “P” (20,411) corrispondente a tale importo.</t>
  </si>
  <si>
    <t>nei casi ordinari, senza appalto integrato, sono di competenza interamente dell'esecutio</t>
  </si>
  <si>
    <t>Qbll.24</t>
  </si>
  <si>
    <t>Qbll.25</t>
  </si>
  <si>
    <t>incremento BIM</t>
  </si>
  <si>
    <t>TOTALE ONORARI</t>
  </si>
  <si>
    <t>incremento BIM (10%)</t>
  </si>
  <si>
    <t>QbI - QbII</t>
  </si>
  <si>
    <t>NOTA DI LETTURA DELL'ALLEGATO I.13 (pag. 329 GU)</t>
  </si>
  <si>
    <r>
      <t xml:space="preserve">Col nuovo Codice, il PFTE deve raggiungere un approfondimento tale da conseguire tutte le </t>
    </r>
    <r>
      <rPr>
        <b/>
        <u/>
        <sz val="10"/>
        <rFont val="Arial"/>
        <family val="2"/>
      </rPr>
      <t>autorizzazioni di carattere ambientale, paesaggistico e tecnico</t>
    </r>
    <r>
      <rPr>
        <sz val="10"/>
        <rFont val="Arial"/>
        <family val="2"/>
      </rPr>
      <t>, che prima erano riservate alla fase definitiva. Con tali obiettivi il nuovo PFTE di fatto assorbe tutti i contenuti tecnici, relazionali e grafici della superata progettazione definitiva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</si>
</sst>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#,##0.0000"/>
    <numFmt numFmtId="166" formatCode="&quot;€&quot;\ #,##0"/>
    <numFmt numFmtId="167" formatCode="0.0000%"/>
    <numFmt numFmtId="168" formatCode="&quot;€&quot;\ #,##0.00"/>
    <numFmt numFmtId="169" formatCode="0.0000"/>
  </numFmts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05BE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7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" fontId="0" fillId="2" borderId="0" xfId="0" applyNumberFormat="1" applyFill="1"/>
    <xf numFmtId="0" fontId="2" fillId="0" borderId="0" xfId="0" applyFont="1" applyAlignment="1">
      <alignment horizontal="center"/>
    </xf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49" fontId="2" fillId="0" borderId="0" xfId="0" applyNumberFormat="1" applyFont="1"/>
    <xf numFmtId="4" fontId="0" fillId="0" borderId="0" xfId="0" applyNumberFormat="1" applyAlignment="1">
      <alignment horizontal="center"/>
    </xf>
    <xf numFmtId="0" fontId="0" fillId="3" borderId="0" xfId="0" applyFill="1"/>
    <xf numFmtId="0" fontId="0" fillId="4" borderId="0" xfId="0" applyFill="1"/>
    <xf numFmtId="0" fontId="2" fillId="3" borderId="0" xfId="0" applyFont="1" applyFill="1"/>
    <xf numFmtId="49" fontId="0" fillId="3" borderId="0" xfId="0" applyNumberForma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/>
    <xf numFmtId="3" fontId="0" fillId="0" borderId="0" xfId="0" applyNumberFormat="1"/>
    <xf numFmtId="0" fontId="3" fillId="0" borderId="0" xfId="0" applyFont="1"/>
    <xf numFmtId="0" fontId="4" fillId="0" borderId="0" xfId="0" applyFont="1"/>
    <xf numFmtId="9" fontId="0" fillId="0" borderId="0" xfId="0" applyNumberFormat="1"/>
    <xf numFmtId="4" fontId="0" fillId="0" borderId="0" xfId="0" applyNumberFormat="1"/>
    <xf numFmtId="0" fontId="5" fillId="0" borderId="0" xfId="0" applyFont="1"/>
    <xf numFmtId="4" fontId="2" fillId="0" borderId="0" xfId="0" applyNumberFormat="1" applyFont="1"/>
    <xf numFmtId="0" fontId="2" fillId="5" borderId="0" xfId="0" applyFont="1" applyFill="1"/>
    <xf numFmtId="10" fontId="2" fillId="5" borderId="2" xfId="0" applyNumberFormat="1" applyFont="1" applyFill="1" applyBorder="1"/>
    <xf numFmtId="4" fontId="2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/>
    <xf numFmtId="10" fontId="0" fillId="0" borderId="0" xfId="0" applyNumberFormat="1" applyAlignment="1">
      <alignment horizontal="center" vertical="center"/>
    </xf>
    <xf numFmtId="4" fontId="2" fillId="2" borderId="2" xfId="0" applyNumberFormat="1" applyFont="1" applyFill="1" applyBorder="1"/>
    <xf numFmtId="0" fontId="0" fillId="0" borderId="0" xfId="0" applyFill="1"/>
    <xf numFmtId="10" fontId="0" fillId="0" borderId="0" xfId="0" applyNumberFormat="1" applyFill="1"/>
    <xf numFmtId="0" fontId="1" fillId="0" borderId="0" xfId="0" applyFont="1" applyAlignment="1">
      <alignment horizontal="right"/>
    </xf>
    <xf numFmtId="166" fontId="4" fillId="0" borderId="0" xfId="0" applyNumberFormat="1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" fontId="0" fillId="2" borderId="3" xfId="0" applyNumberFormat="1" applyFill="1" applyBorder="1"/>
    <xf numFmtId="0" fontId="0" fillId="0" borderId="3" xfId="0" applyBorder="1"/>
    <xf numFmtId="2" fontId="0" fillId="3" borderId="3" xfId="0" applyNumberFormat="1" applyFill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4" fontId="0" fillId="0" borderId="3" xfId="0" applyNumberFormat="1" applyFill="1" applyBorder="1"/>
    <xf numFmtId="4" fontId="0" fillId="0" borderId="0" xfId="0" applyNumberFormat="1" applyFill="1"/>
    <xf numFmtId="4" fontId="2" fillId="0" borderId="0" xfId="0" applyNumberFormat="1" applyFont="1" applyFill="1" applyBorder="1"/>
    <xf numFmtId="4" fontId="0" fillId="6" borderId="3" xfId="0" applyNumberFormat="1" applyFill="1" applyBorder="1"/>
    <xf numFmtId="4" fontId="0" fillId="6" borderId="0" xfId="0" applyNumberFormat="1" applyFill="1"/>
    <xf numFmtId="164" fontId="0" fillId="6" borderId="3" xfId="0" applyNumberFormat="1" applyFill="1" applyBorder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4" fontId="0" fillId="7" borderId="3" xfId="0" applyNumberFormat="1" applyFill="1" applyBorder="1"/>
    <xf numFmtId="4" fontId="0" fillId="7" borderId="0" xfId="0" applyNumberFormat="1" applyFill="1"/>
    <xf numFmtId="164" fontId="0" fillId="7" borderId="3" xfId="0" applyNumberFormat="1" applyFill="1" applyBorder="1" applyAlignment="1">
      <alignment horizontal="center" vertical="center"/>
    </xf>
    <xf numFmtId="4" fontId="0" fillId="8" borderId="3" xfId="0" applyNumberFormat="1" applyFill="1" applyBorder="1"/>
    <xf numFmtId="4" fontId="0" fillId="8" borderId="0" xfId="0" applyNumberFormat="1" applyFill="1"/>
    <xf numFmtId="164" fontId="0" fillId="8" borderId="3" xfId="0" applyNumberFormat="1" applyFill="1" applyBorder="1" applyAlignment="1">
      <alignment horizontal="center" vertical="center"/>
    </xf>
    <xf numFmtId="4" fontId="0" fillId="9" borderId="3" xfId="0" applyNumberFormat="1" applyFill="1" applyBorder="1"/>
    <xf numFmtId="4" fontId="0" fillId="9" borderId="0" xfId="0" applyNumberFormat="1" applyFill="1"/>
    <xf numFmtId="164" fontId="0" fillId="9" borderId="3" xfId="0" applyNumberFormat="1" applyFill="1" applyBorder="1" applyAlignment="1">
      <alignment horizontal="center" vertical="center"/>
    </xf>
    <xf numFmtId="4" fontId="0" fillId="10" borderId="3" xfId="0" applyNumberFormat="1" applyFill="1" applyBorder="1"/>
    <xf numFmtId="4" fontId="0" fillId="10" borderId="0" xfId="0" applyNumberFormat="1" applyFill="1"/>
    <xf numFmtId="164" fontId="0" fillId="10" borderId="3" xfId="0" applyNumberFormat="1" applyFill="1" applyBorder="1" applyAlignment="1">
      <alignment horizontal="center" vertical="center"/>
    </xf>
    <xf numFmtId="164" fontId="0" fillId="10" borderId="0" xfId="0" applyNumberFormat="1" applyFill="1" applyAlignment="1">
      <alignment horizontal="center" vertical="center"/>
    </xf>
    <xf numFmtId="164" fontId="0" fillId="11" borderId="3" xfId="0" applyNumberFormat="1" applyFill="1" applyBorder="1" applyAlignment="1">
      <alignment horizontal="center" vertical="center"/>
    </xf>
    <xf numFmtId="0" fontId="1" fillId="0" borderId="5" xfId="0" applyFont="1" applyBorder="1" applyAlignment="1">
      <alignment horizontal="right"/>
    </xf>
    <xf numFmtId="0" fontId="0" fillId="0" borderId="5" xfId="0" applyBorder="1"/>
    <xf numFmtId="166" fontId="4" fillId="0" borderId="5" xfId="0" applyNumberFormat="1" applyFont="1" applyBorder="1" applyAlignment="1">
      <alignment horizontal="center"/>
    </xf>
    <xf numFmtId="4" fontId="0" fillId="11" borderId="6" xfId="0" applyNumberFormat="1" applyFill="1" applyBorder="1"/>
    <xf numFmtId="4" fontId="0" fillId="11" borderId="5" xfId="0" applyNumberFormat="1" applyFill="1" applyBorder="1"/>
    <xf numFmtId="0" fontId="2" fillId="0" borderId="0" xfId="0" applyFont="1" applyFill="1"/>
    <xf numFmtId="164" fontId="0" fillId="0" borderId="0" xfId="0" applyNumberFormat="1" applyFill="1" applyAlignment="1">
      <alignment horizontal="center" vertical="center"/>
    </xf>
    <xf numFmtId="0" fontId="2" fillId="2" borderId="0" xfId="0" applyFont="1" applyFill="1"/>
    <xf numFmtId="164" fontId="0" fillId="2" borderId="0" xfId="0" applyNumberFormat="1" applyFill="1" applyAlignment="1">
      <alignment horizontal="center" vertical="center"/>
    </xf>
    <xf numFmtId="10" fontId="0" fillId="0" borderId="0" xfId="0" applyNumberFormat="1" applyFill="1" applyBorder="1" applyAlignment="1">
      <alignment horizontal="center"/>
    </xf>
    <xf numFmtId="10" fontId="0" fillId="0" borderId="0" xfId="0" applyNumberFormat="1"/>
    <xf numFmtId="0" fontId="1" fillId="2" borderId="0" xfId="0" applyFont="1" applyFill="1" applyAlignment="1">
      <alignment horizontal="right"/>
    </xf>
    <xf numFmtId="0" fontId="0" fillId="0" borderId="0" xfId="0" applyBorder="1"/>
    <xf numFmtId="4" fontId="0" fillId="0" borderId="0" xfId="0" applyNumberFormat="1" applyBorder="1"/>
    <xf numFmtId="10" fontId="0" fillId="0" borderId="0" xfId="0" applyNumberFormat="1" applyBorder="1"/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0" fillId="5" borderId="0" xfId="0" applyFill="1" applyAlignment="1">
      <alignment horizontal="center"/>
    </xf>
    <xf numFmtId="10" fontId="0" fillId="5" borderId="0" xfId="0" applyNumberFormat="1" applyFill="1" applyAlignment="1">
      <alignment horizontal="center"/>
    </xf>
    <xf numFmtId="4" fontId="2" fillId="0" borderId="1" xfId="0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0" fontId="2" fillId="0" borderId="0" xfId="0" applyNumberFormat="1" applyFont="1" applyAlignment="1">
      <alignment horizontal="right"/>
    </xf>
    <xf numFmtId="0" fontId="5" fillId="12" borderId="0" xfId="0" applyFont="1" applyFill="1" applyAlignment="1">
      <alignment horizontal="right" vertical="center"/>
    </xf>
    <xf numFmtId="0" fontId="4" fillId="12" borderId="0" xfId="0" applyFont="1" applyFill="1" applyAlignment="1">
      <alignment horizontal="right"/>
    </xf>
    <xf numFmtId="0" fontId="2" fillId="0" borderId="7" xfId="0" applyFont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0" fillId="11" borderId="4" xfId="0" applyNumberFormat="1" applyFill="1" applyBorder="1" applyAlignment="1">
      <alignment horizontal="center" vertical="center"/>
    </xf>
    <xf numFmtId="164" fontId="0" fillId="11" borderId="1" xfId="0" applyNumberFormat="1" applyFill="1" applyBorder="1" applyAlignment="1">
      <alignment horizontal="center" vertical="center"/>
    </xf>
    <xf numFmtId="10" fontId="0" fillId="5" borderId="0" xfId="0" applyNumberFormat="1" applyFill="1"/>
    <xf numFmtId="0" fontId="0" fillId="2" borderId="0" xfId="0" applyFill="1"/>
    <xf numFmtId="0" fontId="0" fillId="0" borderId="0" xfId="0" applyAlignment="1">
      <alignment horizontal="center"/>
    </xf>
    <xf numFmtId="49" fontId="1" fillId="0" borderId="0" xfId="0" applyNumberFormat="1" applyFont="1" applyAlignment="1">
      <alignment wrapText="1"/>
    </xf>
    <xf numFmtId="49" fontId="1" fillId="3" borderId="0" xfId="0" applyNumberFormat="1" applyFont="1" applyFill="1" applyAlignment="1">
      <alignment wrapText="1"/>
    </xf>
    <xf numFmtId="49" fontId="1" fillId="0" borderId="0" xfId="0" applyNumberFormat="1" applyFont="1"/>
    <xf numFmtId="49" fontId="1" fillId="0" borderId="0" xfId="0" applyNumberFormat="1" applyFont="1" applyBorder="1"/>
    <xf numFmtId="49" fontId="1" fillId="0" borderId="0" xfId="0" applyNumberFormat="1" applyFont="1" applyAlignment="1">
      <alignment horizontal="center"/>
    </xf>
    <xf numFmtId="168" fontId="2" fillId="0" borderId="8" xfId="0" applyNumberFormat="1" applyFont="1" applyBorder="1" applyAlignment="1">
      <alignment horizontal="right"/>
    </xf>
    <xf numFmtId="0" fontId="2" fillId="5" borderId="0" xfId="0" applyFont="1" applyFill="1" applyAlignment="1">
      <alignment horizontal="left"/>
    </xf>
    <xf numFmtId="0" fontId="0" fillId="5" borderId="0" xfId="0" applyFill="1"/>
    <xf numFmtId="168" fontId="2" fillId="5" borderId="0" xfId="0" applyNumberFormat="1" applyFont="1" applyFill="1" applyBorder="1" applyAlignment="1">
      <alignment horizontal="right"/>
    </xf>
    <xf numFmtId="4" fontId="0" fillId="0" borderId="5" xfId="0" applyNumberFormat="1" applyBorder="1"/>
    <xf numFmtId="0" fontId="2" fillId="5" borderId="0" xfId="0" applyFont="1" applyFill="1" applyBorder="1" applyAlignment="1">
      <alignment horizontal="right"/>
    </xf>
    <xf numFmtId="168" fontId="2" fillId="5" borderId="0" xfId="0" applyNumberFormat="1" applyFont="1" applyFill="1" applyBorder="1"/>
    <xf numFmtId="164" fontId="0" fillId="6" borderId="0" xfId="0" applyNumberFormat="1" applyFill="1" applyBorder="1" applyAlignment="1">
      <alignment horizontal="center" vertical="center"/>
    </xf>
    <xf numFmtId="164" fontId="0" fillId="7" borderId="0" xfId="0" applyNumberFormat="1" applyFill="1" applyBorder="1" applyAlignment="1">
      <alignment horizontal="center" vertical="center"/>
    </xf>
    <xf numFmtId="164" fontId="0" fillId="8" borderId="0" xfId="0" applyNumberFormat="1" applyFill="1" applyBorder="1" applyAlignment="1">
      <alignment horizontal="center" vertical="center"/>
    </xf>
    <xf numFmtId="164" fontId="0" fillId="9" borderId="0" xfId="0" applyNumberFormat="1" applyFill="1" applyBorder="1" applyAlignment="1">
      <alignment horizontal="center" vertical="center"/>
    </xf>
    <xf numFmtId="164" fontId="0" fillId="10" borderId="0" xfId="0" applyNumberFormat="1" applyFill="1" applyBorder="1" applyAlignment="1">
      <alignment horizontal="center" vertical="center"/>
    </xf>
    <xf numFmtId="164" fontId="0" fillId="11" borderId="0" xfId="0" applyNumberFormat="1" applyFill="1" applyBorder="1" applyAlignment="1">
      <alignment horizontal="center" vertical="center"/>
    </xf>
    <xf numFmtId="4" fontId="0" fillId="6" borderId="0" xfId="0" applyNumberFormat="1" applyFill="1" applyBorder="1"/>
    <xf numFmtId="0" fontId="4" fillId="2" borderId="0" xfId="0" applyFont="1" applyFill="1" applyAlignment="1">
      <alignment horizontal="right"/>
    </xf>
    <xf numFmtId="4" fontId="0" fillId="0" borderId="3" xfId="0" applyNumberFormat="1" applyBorder="1"/>
    <xf numFmtId="0" fontId="0" fillId="0" borderId="9" xfId="0" applyBorder="1"/>
    <xf numFmtId="49" fontId="0" fillId="0" borderId="10" xfId="0" applyNumberFormat="1" applyBorder="1"/>
    <xf numFmtId="4" fontId="0" fillId="0" borderId="11" xfId="0" applyNumberFormat="1" applyBorder="1"/>
    <xf numFmtId="0" fontId="0" fillId="0" borderId="0" xfId="0" applyAlignment="1">
      <alignment horizontal="left"/>
    </xf>
    <xf numFmtId="49" fontId="6" fillId="0" borderId="0" xfId="0" applyNumberFormat="1" applyFont="1" applyAlignment="1">
      <alignment horizontal="center"/>
    </xf>
    <xf numFmtId="0" fontId="1" fillId="5" borderId="0" xfId="0" applyFont="1" applyFill="1" applyAlignment="1">
      <alignment horizontal="right"/>
    </xf>
    <xf numFmtId="49" fontId="0" fillId="13" borderId="0" xfId="0" applyNumberFormat="1" applyFill="1"/>
    <xf numFmtId="49" fontId="0" fillId="14" borderId="0" xfId="0" applyNumberFormat="1" applyFill="1"/>
    <xf numFmtId="49" fontId="0" fillId="15" borderId="0" xfId="0" applyNumberFormat="1" applyFill="1"/>
    <xf numFmtId="49" fontId="1" fillId="16" borderId="0" xfId="0" applyNumberFormat="1" applyFont="1" applyFill="1"/>
    <xf numFmtId="0" fontId="2" fillId="17" borderId="0" xfId="0" applyFont="1" applyFill="1"/>
    <xf numFmtId="49" fontId="1" fillId="17" borderId="0" xfId="0" applyNumberFormat="1" applyFont="1" applyFill="1"/>
    <xf numFmtId="49" fontId="0" fillId="16" borderId="0" xfId="0" applyNumberFormat="1" applyFill="1" applyAlignment="1">
      <alignment horizontal="center" vertical="center"/>
    </xf>
    <xf numFmtId="165" fontId="1" fillId="0" borderId="0" xfId="0" applyNumberFormat="1" applyFont="1"/>
    <xf numFmtId="4" fontId="1" fillId="0" borderId="0" xfId="0" applyNumberFormat="1" applyFont="1"/>
    <xf numFmtId="3" fontId="1" fillId="0" borderId="0" xfId="0" applyNumberFormat="1" applyFont="1"/>
    <xf numFmtId="49" fontId="1" fillId="0" borderId="0" xfId="0" applyNumberFormat="1" applyFont="1" applyAlignment="1">
      <alignment horizontal="right"/>
    </xf>
    <xf numFmtId="169" fontId="0" fillId="6" borderId="3" xfId="0" applyNumberFormat="1" applyFill="1" applyBorder="1" applyAlignment="1">
      <alignment horizontal="center" vertical="center"/>
    </xf>
    <xf numFmtId="169" fontId="0" fillId="6" borderId="0" xfId="0" applyNumberFormat="1" applyFill="1" applyBorder="1" applyAlignment="1">
      <alignment horizontal="center" vertical="center"/>
    </xf>
    <xf numFmtId="169" fontId="0" fillId="7" borderId="3" xfId="0" applyNumberFormat="1" applyFill="1" applyBorder="1" applyAlignment="1">
      <alignment horizontal="center" vertical="center"/>
    </xf>
    <xf numFmtId="169" fontId="0" fillId="7" borderId="0" xfId="0" applyNumberFormat="1" applyFill="1" applyBorder="1" applyAlignment="1">
      <alignment horizontal="center" vertical="center"/>
    </xf>
    <xf numFmtId="169" fontId="0" fillId="8" borderId="3" xfId="0" applyNumberFormat="1" applyFill="1" applyBorder="1" applyAlignment="1">
      <alignment horizontal="center" vertical="center"/>
    </xf>
    <xf numFmtId="169" fontId="0" fillId="8" borderId="0" xfId="0" applyNumberFormat="1" applyFill="1" applyBorder="1" applyAlignment="1">
      <alignment horizontal="center" vertical="center"/>
    </xf>
    <xf numFmtId="169" fontId="0" fillId="9" borderId="3" xfId="0" applyNumberFormat="1" applyFill="1" applyBorder="1" applyAlignment="1">
      <alignment horizontal="center" vertical="center"/>
    </xf>
    <xf numFmtId="169" fontId="0" fillId="9" borderId="0" xfId="0" applyNumberFormat="1" applyFill="1" applyBorder="1" applyAlignment="1">
      <alignment horizontal="center" vertical="center"/>
    </xf>
    <xf numFmtId="169" fontId="0" fillId="10" borderId="3" xfId="0" applyNumberFormat="1" applyFill="1" applyBorder="1" applyAlignment="1">
      <alignment horizontal="center" vertical="center"/>
    </xf>
    <xf numFmtId="169" fontId="0" fillId="10" borderId="0" xfId="0" applyNumberFormat="1" applyFill="1" applyBorder="1" applyAlignment="1">
      <alignment horizontal="center" vertical="center"/>
    </xf>
    <xf numFmtId="169" fontId="0" fillId="11" borderId="3" xfId="0" applyNumberFormat="1" applyFill="1" applyBorder="1" applyAlignment="1">
      <alignment horizontal="center" vertical="center"/>
    </xf>
    <xf numFmtId="169" fontId="0" fillId="11" borderId="0" xfId="0" applyNumberFormat="1" applyFill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49" fontId="0" fillId="3" borderId="7" xfId="0" applyNumberFormat="1" applyFill="1" applyBorder="1" applyAlignment="1">
      <alignment horizontal="center"/>
    </xf>
    <xf numFmtId="0" fontId="0" fillId="16" borderId="0" xfId="0" applyFill="1"/>
    <xf numFmtId="2" fontId="0" fillId="3" borderId="7" xfId="0" applyNumberFormat="1" applyFill="1" applyBorder="1" applyAlignment="1">
      <alignment horizontal="center" vertical="center"/>
    </xf>
    <xf numFmtId="0" fontId="8" fillId="0" borderId="0" xfId="0" applyFont="1"/>
    <xf numFmtId="164" fontId="0" fillId="0" borderId="0" xfId="0" applyNumberFormat="1"/>
    <xf numFmtId="165" fontId="0" fillId="0" borderId="0" xfId="0" applyNumberFormat="1"/>
    <xf numFmtId="169" fontId="2" fillId="5" borderId="2" xfId="0" applyNumberFormat="1" applyFont="1" applyFill="1" applyBorder="1"/>
    <xf numFmtId="0" fontId="10" fillId="0" borderId="0" xfId="0" applyFont="1"/>
    <xf numFmtId="0" fontId="2" fillId="18" borderId="12" xfId="0" applyFont="1" applyFill="1" applyBorder="1"/>
    <xf numFmtId="0" fontId="2" fillId="18" borderId="13" xfId="0" applyFont="1" applyFill="1" applyBorder="1"/>
    <xf numFmtId="0" fontId="2" fillId="18" borderId="14" xfId="0" applyFont="1" applyFill="1" applyBorder="1"/>
    <xf numFmtId="164" fontId="0" fillId="18" borderId="15" xfId="0" applyNumberFormat="1" applyFill="1" applyBorder="1" applyAlignment="1">
      <alignment horizontal="center" vertical="center"/>
    </xf>
    <xf numFmtId="164" fontId="0" fillId="18" borderId="16" xfId="0" applyNumberFormat="1" applyFill="1" applyBorder="1" applyAlignment="1">
      <alignment horizontal="center" vertical="center"/>
    </xf>
    <xf numFmtId="164" fontId="0" fillId="18" borderId="17" xfId="0" applyNumberFormat="1" applyFill="1" applyBorder="1" applyAlignment="1">
      <alignment horizontal="center" vertical="center"/>
    </xf>
    <xf numFmtId="167" fontId="0" fillId="0" borderId="3" xfId="0" applyNumberForma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/>
    </xf>
    <xf numFmtId="0" fontId="0" fillId="2" borderId="0" xfId="0" applyFill="1" applyBorder="1"/>
    <xf numFmtId="0" fontId="1" fillId="2" borderId="0" xfId="0" applyFont="1" applyFill="1" applyBorder="1" applyAlignment="1">
      <alignment horizontal="right"/>
    </xf>
    <xf numFmtId="167" fontId="1" fillId="0" borderId="0" xfId="0" applyNumberFormat="1" applyFont="1" applyAlignment="1">
      <alignment horizontal="center" vertical="center"/>
    </xf>
    <xf numFmtId="167" fontId="0" fillId="0" borderId="0" xfId="0" applyNumberFormat="1" applyBorder="1" applyAlignment="1">
      <alignment horizontal="center" vertical="center"/>
    </xf>
    <xf numFmtId="164" fontId="0" fillId="19" borderId="0" xfId="0" applyNumberFormat="1" applyFill="1" applyAlignment="1">
      <alignment horizontal="center" vertical="center"/>
    </xf>
    <xf numFmtId="0" fontId="1" fillId="0" borderId="0" xfId="0" applyFont="1" applyAlignment="1">
      <alignment horizontal="right"/>
    </xf>
    <xf numFmtId="164" fontId="0" fillId="0" borderId="0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1" fillId="0" borderId="0" xfId="0" applyFont="1"/>
    <xf numFmtId="49" fontId="3" fillId="0" borderId="0" xfId="0" applyNumberFormat="1" applyFont="1" applyAlignment="1">
      <alignment horizontal="left" vertical="center"/>
    </xf>
    <xf numFmtId="0" fontId="2" fillId="0" borderId="0" xfId="0" applyFont="1" applyBorder="1"/>
    <xf numFmtId="0" fontId="2" fillId="0" borderId="5" xfId="0" applyFont="1" applyBorder="1"/>
    <xf numFmtId="0" fontId="2" fillId="2" borderId="1" xfId="0" applyFont="1" applyFill="1" applyBorder="1"/>
    <xf numFmtId="49" fontId="3" fillId="0" borderId="0" xfId="0" applyNumberFormat="1" applyFont="1"/>
    <xf numFmtId="164" fontId="0" fillId="2" borderId="1" xfId="0" applyNumberFormat="1" applyFill="1" applyBorder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49" fontId="3" fillId="16" borderId="0" xfId="0" applyNumberFormat="1" applyFont="1" applyFill="1"/>
    <xf numFmtId="0" fontId="10" fillId="0" borderId="0" xfId="0" applyFont="1" applyAlignment="1">
      <alignment horizontal="left"/>
    </xf>
    <xf numFmtId="164" fontId="0" fillId="0" borderId="0" xfId="0" applyNumberFormat="1" applyFill="1" applyBorder="1" applyAlignment="1">
      <alignment horizontal="center" vertical="center"/>
    </xf>
    <xf numFmtId="49" fontId="7" fillId="16" borderId="0" xfId="0" applyNumberFormat="1" applyFont="1" applyFill="1"/>
    <xf numFmtId="49" fontId="7" fillId="20" borderId="0" xfId="0" applyNumberFormat="1" applyFont="1" applyFill="1"/>
    <xf numFmtId="4" fontId="2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1" fillId="18" borderId="19" xfId="0" applyFont="1" applyFill="1" applyBorder="1" applyAlignment="1">
      <alignment horizontal="right"/>
    </xf>
    <xf numFmtId="0" fontId="1" fillId="18" borderId="18" xfId="0" applyFont="1" applyFill="1" applyBorder="1" applyAlignment="1">
      <alignment horizontal="right"/>
    </xf>
    <xf numFmtId="49" fontId="1" fillId="2" borderId="0" xfId="0" applyNumberFormat="1" applyFont="1" applyFill="1" applyAlignment="1">
      <alignment horizontal="right"/>
    </xf>
    <xf numFmtId="0" fontId="1" fillId="18" borderId="3" xfId="0" applyFont="1" applyFill="1" applyBorder="1" applyAlignment="1">
      <alignment horizontal="right"/>
    </xf>
    <xf numFmtId="0" fontId="1" fillId="18" borderId="0" xfId="0" applyFont="1" applyFill="1" applyBorder="1" applyAlignment="1">
      <alignment horizontal="right"/>
    </xf>
    <xf numFmtId="49" fontId="1" fillId="0" borderId="0" xfId="0" applyNumberFormat="1" applyFont="1" applyAlignment="1">
      <alignment horizontal="right"/>
    </xf>
    <xf numFmtId="0" fontId="1" fillId="18" borderId="6" xfId="0" applyFont="1" applyFill="1" applyBorder="1" applyAlignment="1">
      <alignment horizontal="right"/>
    </xf>
    <xf numFmtId="0" fontId="1" fillId="18" borderId="5" xfId="0" applyFont="1" applyFill="1" applyBorder="1" applyAlignment="1">
      <alignment horizontal="right"/>
    </xf>
    <xf numFmtId="0" fontId="1" fillId="17" borderId="0" xfId="0" applyFont="1" applyFill="1" applyAlignment="1">
      <alignment horizontal="right"/>
    </xf>
    <xf numFmtId="0" fontId="1" fillId="0" borderId="18" xfId="0" applyFont="1" applyBorder="1" applyAlignment="1">
      <alignment horizontal="right"/>
    </xf>
    <xf numFmtId="49" fontId="2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49" fontId="3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>
    <tabColor rgb="FF3AE663"/>
  </sheetPr>
  <dimension ref="B4:G32"/>
  <sheetViews>
    <sheetView zoomScale="120" zoomScaleNormal="120" workbookViewId="0">
      <selection activeCell="T2" sqref="T2"/>
    </sheetView>
  </sheetViews>
  <sheetFormatPr defaultRowHeight="12.75" x14ac:dyDescent="0.2"/>
  <cols>
    <col min="1" max="1" width="4.7109375" customWidth="1"/>
    <col min="2" max="2" width="9.5703125" style="8" bestFit="1" customWidth="1"/>
    <col min="3" max="3" width="10.42578125" customWidth="1"/>
    <col min="4" max="4" width="14.7109375" style="1" customWidth="1"/>
    <col min="5" max="5" width="13.5703125" style="25" customWidth="1"/>
    <col min="6" max="6" width="3.85546875" style="128" customWidth="1"/>
    <col min="7" max="7" width="10.140625" customWidth="1"/>
  </cols>
  <sheetData>
    <row r="4" spans="2:7" x14ac:dyDescent="0.2">
      <c r="C4" s="125" t="s">
        <v>190</v>
      </c>
      <c r="D4" s="126"/>
      <c r="E4" s="127"/>
    </row>
    <row r="6" spans="2:7" x14ac:dyDescent="0.2">
      <c r="E6" s="129" t="s">
        <v>191</v>
      </c>
    </row>
    <row r="7" spans="2:7" x14ac:dyDescent="0.2">
      <c r="B7" s="8" t="s">
        <v>325</v>
      </c>
      <c r="C7" s="131" t="s">
        <v>302</v>
      </c>
      <c r="D7" s="131"/>
      <c r="E7" s="27">
        <f>'prog fatt tec econom QbI QbII'!L76</f>
        <v>0</v>
      </c>
      <c r="F7" s="128" t="s">
        <v>192</v>
      </c>
      <c r="G7" t="s">
        <v>193</v>
      </c>
    </row>
    <row r="8" spans="2:7" x14ac:dyDescent="0.2">
      <c r="D8"/>
      <c r="E8" s="27"/>
    </row>
    <row r="9" spans="2:7" x14ac:dyDescent="0.2">
      <c r="B9" s="8" t="s">
        <v>27</v>
      </c>
      <c r="C9" s="192" t="s">
        <v>202</v>
      </c>
      <c r="D9" s="192"/>
      <c r="E9" s="27">
        <f>'rel geologica prel QbI.11'!L42</f>
        <v>0</v>
      </c>
      <c r="F9" s="128" t="s">
        <v>192</v>
      </c>
    </row>
    <row r="10" spans="2:7" x14ac:dyDescent="0.2">
      <c r="B10" s="8" t="s">
        <v>60</v>
      </c>
      <c r="C10" s="192" t="s">
        <v>201</v>
      </c>
      <c r="D10" s="192"/>
      <c r="E10" s="27">
        <f>'rel geologica def QbII.13'!L42</f>
        <v>0</v>
      </c>
      <c r="F10" s="128" t="s">
        <v>192</v>
      </c>
    </row>
    <row r="11" spans="2:7" x14ac:dyDescent="0.2">
      <c r="D11"/>
      <c r="E11" s="27"/>
    </row>
    <row r="12" spans="2:7" x14ac:dyDescent="0.2">
      <c r="B12" s="8" t="s">
        <v>33</v>
      </c>
      <c r="C12" s="193" t="s">
        <v>200</v>
      </c>
      <c r="D12" s="193"/>
      <c r="E12" s="27">
        <f>'ambientale QbI.17 QbI.18 '!L34</f>
        <v>0</v>
      </c>
      <c r="F12" s="128" t="s">
        <v>192</v>
      </c>
    </row>
    <row r="13" spans="2:7" x14ac:dyDescent="0.2">
      <c r="B13" s="8" t="s">
        <v>34</v>
      </c>
      <c r="C13" s="193" t="s">
        <v>203</v>
      </c>
      <c r="D13" s="193"/>
      <c r="E13" s="27">
        <f>'ambientale QbI.17 QbI.18 '!L77</f>
        <v>0</v>
      </c>
    </row>
    <row r="14" spans="2:7" x14ac:dyDescent="0.2">
      <c r="B14" s="8" t="s">
        <v>320</v>
      </c>
      <c r="C14" s="193" t="s">
        <v>81</v>
      </c>
      <c r="D14" s="193"/>
      <c r="E14" s="27">
        <f>'ambientale QbII.24 QbII.25'!L34</f>
        <v>0</v>
      </c>
      <c r="F14" s="128" t="s">
        <v>192</v>
      </c>
    </row>
    <row r="15" spans="2:7" x14ac:dyDescent="0.2">
      <c r="B15" s="8" t="s">
        <v>321</v>
      </c>
      <c r="C15" s="193" t="s">
        <v>203</v>
      </c>
      <c r="D15" s="193"/>
      <c r="E15" s="27">
        <f>'ambientale QbII.24 QbII.25'!L76</f>
        <v>0</v>
      </c>
      <c r="F15" s="128" t="s">
        <v>192</v>
      </c>
    </row>
    <row r="16" spans="2:7" x14ac:dyDescent="0.2">
      <c r="C16" s="1"/>
      <c r="E16" s="27"/>
    </row>
    <row r="17" spans="3:7" x14ac:dyDescent="0.2">
      <c r="C17" s="1"/>
      <c r="E17" s="27"/>
    </row>
    <row r="18" spans="3:7" x14ac:dyDescent="0.2">
      <c r="C18" s="133" t="s">
        <v>194</v>
      </c>
      <c r="D18" s="133"/>
      <c r="E18" s="27">
        <f>'prog esecutivo QbIII'!L41</f>
        <v>0</v>
      </c>
      <c r="F18" s="128" t="s">
        <v>192</v>
      </c>
      <c r="G18" t="s">
        <v>193</v>
      </c>
    </row>
    <row r="19" spans="3:7" x14ac:dyDescent="0.2">
      <c r="C19" s="1"/>
      <c r="E19" s="27"/>
    </row>
    <row r="20" spans="3:7" x14ac:dyDescent="0.2">
      <c r="C20" s="132" t="s">
        <v>195</v>
      </c>
      <c r="D20" s="132"/>
      <c r="E20" s="27">
        <f>'direzione esecutiva Qcl'!L34</f>
        <v>0</v>
      </c>
      <c r="F20" s="128" t="s">
        <v>192</v>
      </c>
      <c r="G20" t="s">
        <v>193</v>
      </c>
    </row>
    <row r="21" spans="3:7" x14ac:dyDescent="0.2">
      <c r="C21" s="132" t="s">
        <v>196</v>
      </c>
      <c r="D21" s="132"/>
      <c r="E21" s="27">
        <f>'contab lavori QcI 09 QcI 10'!L28</f>
        <v>0</v>
      </c>
      <c r="F21" s="128" t="s">
        <v>192</v>
      </c>
      <c r="G21" t="s">
        <v>204</v>
      </c>
    </row>
    <row r="22" spans="3:7" x14ac:dyDescent="0.2">
      <c r="C22" s="132" t="s">
        <v>196</v>
      </c>
      <c r="D22" s="132"/>
      <c r="E22" s="27">
        <f>'contab lavori QcI 09 QcI 10'!L65</f>
        <v>0</v>
      </c>
      <c r="F22" s="128" t="s">
        <v>192</v>
      </c>
      <c r="G22" t="s">
        <v>197</v>
      </c>
    </row>
    <row r="23" spans="3:7" x14ac:dyDescent="0.2">
      <c r="C23" s="1"/>
      <c r="E23" s="27"/>
    </row>
    <row r="24" spans="3:7" x14ac:dyDescent="0.2">
      <c r="C24" s="132" t="s">
        <v>205</v>
      </c>
      <c r="D24" s="132"/>
      <c r="E24" s="27">
        <f>'DL op geol QcI.05.01'!L38</f>
        <v>0</v>
      </c>
      <c r="F24" s="128" t="s">
        <v>192</v>
      </c>
    </row>
    <row r="25" spans="3:7" x14ac:dyDescent="0.2">
      <c r="E25" s="113"/>
    </row>
    <row r="26" spans="3:7" x14ac:dyDescent="0.2">
      <c r="D26" s="92" t="s">
        <v>198</v>
      </c>
      <c r="E26" s="27">
        <f>SUM(E7:E25)</f>
        <v>0</v>
      </c>
      <c r="F26" s="128" t="s">
        <v>192</v>
      </c>
      <c r="G26" s="81"/>
    </row>
    <row r="28" spans="3:7" x14ac:dyDescent="0.2">
      <c r="C28" t="s">
        <v>184</v>
      </c>
      <c r="D28" s="85">
        <v>0.05</v>
      </c>
      <c r="E28" s="113">
        <f>E26*D28</f>
        <v>0</v>
      </c>
      <c r="F28" s="128" t="s">
        <v>192</v>
      </c>
    </row>
    <row r="29" spans="3:7" x14ac:dyDescent="0.2">
      <c r="C29" t="s">
        <v>185</v>
      </c>
      <c r="D29" s="83"/>
      <c r="E29" s="84">
        <f>SUM(E26:E28)</f>
        <v>0</v>
      </c>
      <c r="F29" s="128" t="s">
        <v>192</v>
      </c>
    </row>
    <row r="30" spans="3:7" x14ac:dyDescent="0.2">
      <c r="D30" s="83"/>
      <c r="E30" s="83"/>
    </row>
    <row r="31" spans="3:7" x14ac:dyDescent="0.2">
      <c r="C31" t="s">
        <v>186</v>
      </c>
      <c r="D31" s="85">
        <v>0.22</v>
      </c>
      <c r="E31" s="113">
        <f>E29*D31</f>
        <v>0</v>
      </c>
      <c r="F31" s="128" t="s">
        <v>192</v>
      </c>
    </row>
    <row r="32" spans="3:7" x14ac:dyDescent="0.2">
      <c r="C32" s="114" t="s">
        <v>7</v>
      </c>
      <c r="D32" s="130" t="s">
        <v>199</v>
      </c>
      <c r="E32" s="115">
        <f>SUM(E29:E31)</f>
        <v>0</v>
      </c>
      <c r="F32" s="128" t="s">
        <v>192</v>
      </c>
      <c r="G32" s="81"/>
    </row>
  </sheetData>
  <phoneticPr fontId="1" type="noConversion"/>
  <pageMargins left="0.43307086614173229" right="0.51181102362204722" top="0.74803149606299213" bottom="0.74803149606299213" header="0.39370078740157483" footer="0.35433070866141736"/>
  <pageSetup paperSize="9" orientation="portrait" r:id="rId1"/>
  <headerFooter alignWithMargins="0">
    <oddHeader>&amp;RRIEPILOGO</oddHeader>
    <oddFooter>&amp;L&amp;D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C4:M44"/>
  <sheetViews>
    <sheetView zoomScale="110" workbookViewId="0">
      <selection activeCell="Q10" sqref="Q10"/>
    </sheetView>
  </sheetViews>
  <sheetFormatPr defaultRowHeight="12.75" x14ac:dyDescent="0.2"/>
  <cols>
    <col min="1" max="1" width="3.85546875" customWidth="1"/>
    <col min="2" max="2" width="4.5703125" customWidth="1"/>
    <col min="3" max="3" width="19" customWidth="1"/>
    <col min="4" max="4" width="1.85546875" customWidth="1"/>
    <col min="5" max="5" width="12.42578125" customWidth="1"/>
    <col min="6" max="6" width="10.42578125" customWidth="1"/>
    <col min="7" max="7" width="12.85546875" customWidth="1"/>
    <col min="8" max="8" width="12.140625" bestFit="1" customWidth="1"/>
    <col min="9" max="11" width="10.5703125" bestFit="1" customWidth="1"/>
    <col min="12" max="12" width="12.28515625" customWidth="1"/>
  </cols>
  <sheetData>
    <row r="4" spans="3:12" x14ac:dyDescent="0.2">
      <c r="C4" s="1" t="s">
        <v>0</v>
      </c>
      <c r="G4" s="171" t="s">
        <v>232</v>
      </c>
      <c r="H4" s="108" t="s">
        <v>248</v>
      </c>
      <c r="I4" s="108" t="s">
        <v>259</v>
      </c>
      <c r="J4" s="108" t="s">
        <v>263</v>
      </c>
      <c r="K4" s="108" t="s">
        <v>269</v>
      </c>
      <c r="L4" s="2" t="s">
        <v>7</v>
      </c>
    </row>
    <row r="5" spans="3:12" x14ac:dyDescent="0.2">
      <c r="C5" s="13" t="s">
        <v>16</v>
      </c>
      <c r="D5" s="13"/>
      <c r="E5" s="15" t="s">
        <v>15</v>
      </c>
      <c r="F5" s="13"/>
      <c r="G5" s="41" t="s">
        <v>293</v>
      </c>
      <c r="H5" s="16" t="s">
        <v>294</v>
      </c>
      <c r="I5" s="16" t="s">
        <v>295</v>
      </c>
      <c r="J5" s="16" t="s">
        <v>8</v>
      </c>
      <c r="K5" s="16" t="s">
        <v>121</v>
      </c>
    </row>
    <row r="6" spans="3:12" ht="13.5" thickBot="1" x14ac:dyDescent="0.25">
      <c r="G6" s="40"/>
      <c r="H6" s="2"/>
      <c r="I6" s="2"/>
      <c r="J6" s="2"/>
      <c r="K6" s="2"/>
    </row>
    <row r="7" spans="3:12" ht="13.5" thickBot="1" x14ac:dyDescent="0.25">
      <c r="C7" s="1" t="s">
        <v>1</v>
      </c>
      <c r="E7" s="4" t="s">
        <v>8</v>
      </c>
      <c r="G7" s="42">
        <v>100000</v>
      </c>
      <c r="H7" s="3">
        <v>100000</v>
      </c>
      <c r="I7" s="3">
        <v>100000</v>
      </c>
      <c r="J7" s="3">
        <v>100000</v>
      </c>
      <c r="K7" s="3">
        <v>100000</v>
      </c>
      <c r="L7" s="35">
        <f>SUM(G7:K7)</f>
        <v>500000</v>
      </c>
    </row>
    <row r="8" spans="3:12" x14ac:dyDescent="0.2">
      <c r="C8" s="1"/>
      <c r="E8" s="4"/>
      <c r="G8" s="50"/>
      <c r="H8" s="51"/>
      <c r="I8" s="51"/>
      <c r="J8" s="51"/>
      <c r="K8" s="51"/>
      <c r="L8" s="52"/>
    </row>
    <row r="9" spans="3:12" x14ac:dyDescent="0.2">
      <c r="C9" s="38" t="s">
        <v>71</v>
      </c>
      <c r="E9" s="39">
        <v>250000</v>
      </c>
      <c r="G9" s="53">
        <v>100000</v>
      </c>
      <c r="H9" s="54">
        <v>100000</v>
      </c>
      <c r="I9" s="54">
        <v>100000</v>
      </c>
      <c r="J9" s="54">
        <v>100000</v>
      </c>
      <c r="K9" s="54">
        <v>100000</v>
      </c>
      <c r="L9" s="52"/>
    </row>
    <row r="10" spans="3:12" x14ac:dyDescent="0.2">
      <c r="C10" s="38" t="s">
        <v>73</v>
      </c>
      <c r="E10" s="39">
        <v>500000</v>
      </c>
      <c r="G10" s="57">
        <v>0</v>
      </c>
      <c r="H10" s="58">
        <v>0</v>
      </c>
      <c r="I10" s="58">
        <v>0</v>
      </c>
      <c r="J10" s="58">
        <v>0</v>
      </c>
      <c r="K10" s="58">
        <v>0</v>
      </c>
      <c r="L10" s="52"/>
    </row>
    <row r="11" spans="3:12" x14ac:dyDescent="0.2">
      <c r="C11" s="38" t="s">
        <v>73</v>
      </c>
      <c r="E11" s="39">
        <v>1000000</v>
      </c>
      <c r="G11" s="60">
        <v>0</v>
      </c>
      <c r="H11" s="61">
        <v>0</v>
      </c>
      <c r="I11" s="61">
        <v>0</v>
      </c>
      <c r="J11" s="61">
        <v>0</v>
      </c>
      <c r="K11" s="61">
        <v>0</v>
      </c>
      <c r="L11" s="52"/>
    </row>
    <row r="12" spans="3:12" x14ac:dyDescent="0.2">
      <c r="C12" s="38" t="s">
        <v>73</v>
      </c>
      <c r="E12" s="39">
        <v>2500000</v>
      </c>
      <c r="G12" s="63">
        <v>0</v>
      </c>
      <c r="H12" s="64">
        <v>0</v>
      </c>
      <c r="I12" s="64">
        <v>0</v>
      </c>
      <c r="J12" s="64">
        <v>0</v>
      </c>
      <c r="K12" s="64">
        <v>0</v>
      </c>
      <c r="L12" s="52"/>
    </row>
    <row r="13" spans="3:12" x14ac:dyDescent="0.2">
      <c r="C13" s="38" t="s">
        <v>73</v>
      </c>
      <c r="E13" s="39">
        <v>10000000</v>
      </c>
      <c r="G13" s="66">
        <v>0</v>
      </c>
      <c r="H13" s="67">
        <v>0</v>
      </c>
      <c r="I13" s="67">
        <v>0</v>
      </c>
      <c r="J13" s="67">
        <v>0</v>
      </c>
      <c r="K13" s="67">
        <v>0</v>
      </c>
      <c r="L13" s="52"/>
    </row>
    <row r="14" spans="3:12" x14ac:dyDescent="0.2">
      <c r="C14" s="71" t="s">
        <v>72</v>
      </c>
      <c r="D14" s="72"/>
      <c r="E14" s="73">
        <v>10000000</v>
      </c>
      <c r="F14" s="72"/>
      <c r="G14" s="74">
        <v>0</v>
      </c>
      <c r="H14" s="75">
        <v>0</v>
      </c>
      <c r="I14" s="75">
        <v>0</v>
      </c>
      <c r="J14" s="75">
        <v>0</v>
      </c>
      <c r="K14" s="75">
        <v>0</v>
      </c>
      <c r="L14" s="52"/>
    </row>
    <row r="15" spans="3:12" x14ac:dyDescent="0.2">
      <c r="C15" s="1"/>
      <c r="G15" s="43"/>
    </row>
    <row r="16" spans="3:12" ht="24.75" customHeight="1" x14ac:dyDescent="0.2">
      <c r="C16" s="105" t="s">
        <v>10</v>
      </c>
      <c r="D16" s="13"/>
      <c r="E16" s="17" t="s">
        <v>9</v>
      </c>
      <c r="F16" s="13"/>
      <c r="G16" s="44">
        <v>0</v>
      </c>
      <c r="H16" s="18">
        <v>0</v>
      </c>
      <c r="I16" s="18">
        <v>0</v>
      </c>
      <c r="J16" s="18">
        <v>0</v>
      </c>
      <c r="K16" s="18">
        <v>0</v>
      </c>
    </row>
    <row r="17" spans="3:12" x14ac:dyDescent="0.2">
      <c r="G17" s="43"/>
    </row>
    <row r="18" spans="3:12" ht="22.5" x14ac:dyDescent="0.2">
      <c r="C18" s="104" t="s">
        <v>14</v>
      </c>
      <c r="E18" s="6" t="s">
        <v>11</v>
      </c>
      <c r="G18" s="170">
        <f>IF(G7&lt;=25000,0.20411,0.03+10/G7^0.4)</f>
        <v>0.12999999999999995</v>
      </c>
      <c r="H18" s="175">
        <f>IF(H7&lt;=25000,0.20411,0.03+10/H7^0.4)</f>
        <v>0.12999999999999995</v>
      </c>
      <c r="I18" s="175">
        <f>IF(I7&lt;=25000,0.20411,0.03+10/I7^0.4)</f>
        <v>0.12999999999999995</v>
      </c>
      <c r="J18" s="175">
        <f>IF(J7&lt;=25000,0.20411,0.03+10/J7^0.4)</f>
        <v>0.12999999999999995</v>
      </c>
      <c r="K18" s="175">
        <f>IF(K7&lt;=25000,0.20411,0.03+10/K7^0.4)</f>
        <v>0.12999999999999995</v>
      </c>
      <c r="L18" s="89" t="s">
        <v>47</v>
      </c>
    </row>
    <row r="19" spans="3:12" x14ac:dyDescent="0.2">
      <c r="C19" s="5"/>
      <c r="E19" s="6"/>
      <c r="G19" s="45"/>
      <c r="H19" s="34"/>
      <c r="I19" s="34"/>
      <c r="J19" s="34"/>
      <c r="L19" s="90">
        <f>IF(L7&lt;=1000000,0.25,'perc spese'!D12)</f>
        <v>0.25</v>
      </c>
    </row>
    <row r="20" spans="3:12" x14ac:dyDescent="0.2">
      <c r="C20" s="5"/>
      <c r="E20" s="6"/>
      <c r="G20" s="46"/>
      <c r="H20" s="7"/>
      <c r="I20" s="7"/>
      <c r="J20" s="7"/>
      <c r="K20" s="7"/>
    </row>
    <row r="21" spans="3:12" x14ac:dyDescent="0.2">
      <c r="C21" s="8" t="s">
        <v>163</v>
      </c>
      <c r="G21" s="43"/>
    </row>
    <row r="22" spans="3:12" x14ac:dyDescent="0.2">
      <c r="C22" s="14" t="s">
        <v>12</v>
      </c>
      <c r="E22" s="6" t="s">
        <v>13</v>
      </c>
      <c r="F22" s="8"/>
      <c r="G22" s="47"/>
      <c r="H22" s="10"/>
      <c r="I22" s="10"/>
      <c r="J22" s="10"/>
      <c r="K22" s="10"/>
    </row>
    <row r="23" spans="3:12" x14ac:dyDescent="0.2">
      <c r="E23" s="33" t="s">
        <v>74</v>
      </c>
      <c r="F23" s="8" t="s">
        <v>116</v>
      </c>
      <c r="G23" s="47"/>
      <c r="H23" s="10"/>
      <c r="I23" s="10"/>
      <c r="J23" s="10"/>
      <c r="K23" s="10"/>
    </row>
    <row r="24" spans="3:12" x14ac:dyDescent="0.2">
      <c r="C24" s="38" t="s">
        <v>71</v>
      </c>
      <c r="E24" s="39">
        <v>250000</v>
      </c>
      <c r="F24" s="49"/>
      <c r="G24" s="55">
        <v>3.9E-2</v>
      </c>
      <c r="H24" s="116">
        <v>3.9E-2</v>
      </c>
      <c r="I24" s="116">
        <v>3.9E-2</v>
      </c>
      <c r="J24" s="116">
        <v>0.127</v>
      </c>
      <c r="K24" s="116">
        <v>9.5000000000000001E-2</v>
      </c>
    </row>
    <row r="25" spans="3:12" x14ac:dyDescent="0.2">
      <c r="C25" s="38" t="s">
        <v>73</v>
      </c>
      <c r="E25" s="39">
        <v>500000</v>
      </c>
      <c r="F25" s="49"/>
      <c r="G25" s="59">
        <v>0.01</v>
      </c>
      <c r="H25" s="117">
        <v>0.01</v>
      </c>
      <c r="I25" s="117">
        <v>0.01</v>
      </c>
      <c r="J25" s="117">
        <v>0.11</v>
      </c>
      <c r="K25" s="117">
        <v>8.1000000000000003E-2</v>
      </c>
    </row>
    <row r="26" spans="3:12" x14ac:dyDescent="0.2">
      <c r="C26" s="38" t="s">
        <v>73</v>
      </c>
      <c r="E26" s="39">
        <v>1000000</v>
      </c>
      <c r="F26" s="49"/>
      <c r="G26" s="62">
        <v>1.2999999999999999E-2</v>
      </c>
      <c r="H26" s="118">
        <v>1.2999999999999999E-2</v>
      </c>
      <c r="I26" s="118">
        <v>1.2999999999999999E-2</v>
      </c>
      <c r="J26" s="118">
        <v>7.6999999999999999E-2</v>
      </c>
      <c r="K26" s="118">
        <v>7.0999999999999994E-2</v>
      </c>
    </row>
    <row r="27" spans="3:12" x14ac:dyDescent="0.2">
      <c r="C27" s="38" t="s">
        <v>73</v>
      </c>
      <c r="E27" s="39">
        <v>2500000</v>
      </c>
      <c r="F27" s="49"/>
      <c r="G27" s="65">
        <v>1.7999999999999999E-2</v>
      </c>
      <c r="H27" s="119">
        <v>1.7999999999999999E-2</v>
      </c>
      <c r="I27" s="119">
        <v>1.7999999999999999E-2</v>
      </c>
      <c r="J27" s="119">
        <v>2.9000000000000001E-2</v>
      </c>
      <c r="K27" s="119">
        <v>5.1999999999999998E-2</v>
      </c>
    </row>
    <row r="28" spans="3:12" x14ac:dyDescent="0.2">
      <c r="C28" s="38" t="s">
        <v>73</v>
      </c>
      <c r="E28" s="39">
        <v>10000000</v>
      </c>
      <c r="F28" s="49"/>
      <c r="G28" s="68">
        <v>2.1999999999999999E-2</v>
      </c>
      <c r="H28" s="120">
        <v>2.1999999999999999E-2</v>
      </c>
      <c r="I28" s="120">
        <v>2.1999999999999999E-2</v>
      </c>
      <c r="J28" s="120">
        <v>1.9E-2</v>
      </c>
      <c r="K28" s="120">
        <v>4.2000000000000003E-2</v>
      </c>
    </row>
    <row r="29" spans="3:12" x14ac:dyDescent="0.2">
      <c r="C29" s="38" t="s">
        <v>72</v>
      </c>
      <c r="E29" s="39">
        <v>10000000</v>
      </c>
      <c r="F29" s="49"/>
      <c r="G29" s="70">
        <v>2.1000000000000001E-2</v>
      </c>
      <c r="H29" s="121">
        <v>2.1000000000000001E-2</v>
      </c>
      <c r="I29" s="121">
        <v>2.1000000000000001E-2</v>
      </c>
      <c r="J29" s="121">
        <v>1.7999999999999999E-2</v>
      </c>
      <c r="K29" s="121">
        <v>0.03</v>
      </c>
    </row>
    <row r="30" spans="3:12" ht="13.5" thickBot="1" x14ac:dyDescent="0.25">
      <c r="F30" s="20"/>
      <c r="G30" s="48"/>
      <c r="H30" s="19"/>
      <c r="I30" s="19"/>
      <c r="J30" s="19"/>
      <c r="K30" s="19"/>
    </row>
    <row r="31" spans="3:12" ht="14.25" thickTop="1" thickBot="1" x14ac:dyDescent="0.25">
      <c r="F31" s="11"/>
      <c r="G31" s="9"/>
      <c r="H31" s="9"/>
      <c r="I31" s="9"/>
      <c r="J31" s="9"/>
      <c r="K31" s="9"/>
    </row>
    <row r="32" spans="3:12" ht="13.5" thickBot="1" x14ac:dyDescent="0.25">
      <c r="E32" s="208" t="s">
        <v>164</v>
      </c>
      <c r="F32" s="208"/>
      <c r="G32" s="12">
        <f>(G9*G16*G18*G24)+(G10*G16*G18*G25)+(G11*G16*G18*G26)+(G12*G16*G18*G27)+(G13*G16*G18*G28)+(G14*G16*G18*G29)</f>
        <v>0</v>
      </c>
      <c r="H32" s="12">
        <f>(H9*H16*H18*H24)+(H10*H16*H18*H25)+(H11*H16*H18*H26)+(H12*H16*H18*H27)+(H13*H16*H18*H28)+(H14*H16*H18*H29)</f>
        <v>0</v>
      </c>
      <c r="I32" s="12">
        <f>(I9*I16*I18*I24)+(I10*I16*I18*I25)+(I11*I16*I18*I26)+(I12*I16*I18*I27)+(I13*I16*I18*I28)+(I14*I16*I18*I29)</f>
        <v>0</v>
      </c>
      <c r="J32" s="12">
        <f>(J9*J16*J18*J24)+(J10*J16*J18*J25)+(J11*J16*J18*J26)+(J12*J16*J18*J27)+(J13*J16*J18*J28)+(J14*J16*J18*J29)</f>
        <v>0</v>
      </c>
      <c r="K32" s="12">
        <f>(K9*K16*K18*K24)+(K10*K16*K18*K25)+(K11*K16*K18*K26)+(K12*K16*K18*K27)+(K13*K16*K18*K28)+(K14*K16*K18*K29)</f>
        <v>0</v>
      </c>
      <c r="L32" s="30">
        <f>SUM(G32:K32)</f>
        <v>0</v>
      </c>
    </row>
    <row r="33" spans="3:13" ht="13.5" thickBot="1" x14ac:dyDescent="0.25">
      <c r="L33" s="31"/>
    </row>
    <row r="34" spans="3:13" ht="13.5" thickBot="1" x14ac:dyDescent="0.25">
      <c r="H34" s="36"/>
      <c r="I34" s="37"/>
      <c r="K34" s="32" t="s">
        <v>45</v>
      </c>
      <c r="L34" s="30">
        <f>L32*L19</f>
        <v>0</v>
      </c>
    </row>
    <row r="35" spans="3:13" ht="13.5" thickBot="1" x14ac:dyDescent="0.25"/>
    <row r="36" spans="3:13" ht="13.5" thickBot="1" x14ac:dyDescent="0.25">
      <c r="K36" s="32" t="s">
        <v>77</v>
      </c>
      <c r="L36" s="30">
        <f>L32+L34</f>
        <v>0</v>
      </c>
      <c r="M36" t="s">
        <v>187</v>
      </c>
    </row>
    <row r="37" spans="3:13" x14ac:dyDescent="0.2">
      <c r="J37" s="8" t="s">
        <v>182</v>
      </c>
      <c r="K37" s="93">
        <v>0</v>
      </c>
      <c r="L37" s="109">
        <f>L36*K37</f>
        <v>0</v>
      </c>
      <c r="M37" t="s">
        <v>188</v>
      </c>
    </row>
    <row r="38" spans="3:13" x14ac:dyDescent="0.2">
      <c r="J38" s="110" t="s">
        <v>183</v>
      </c>
      <c r="K38" s="111"/>
      <c r="L38" s="112">
        <f>L36-L37</f>
        <v>0</v>
      </c>
    </row>
    <row r="40" spans="3:13" x14ac:dyDescent="0.2">
      <c r="J40" t="s">
        <v>184</v>
      </c>
      <c r="K40" s="85">
        <v>0.04</v>
      </c>
      <c r="L40" s="113">
        <f>L38*K40</f>
        <v>0</v>
      </c>
    </row>
    <row r="41" spans="3:13" x14ac:dyDescent="0.2">
      <c r="J41" t="s">
        <v>185</v>
      </c>
      <c r="K41" s="83"/>
      <c r="L41" s="84">
        <f>SUM(L38:L40)</f>
        <v>0</v>
      </c>
    </row>
    <row r="42" spans="3:13" x14ac:dyDescent="0.2">
      <c r="K42" s="83"/>
      <c r="L42" s="83"/>
    </row>
    <row r="43" spans="3:13" x14ac:dyDescent="0.2">
      <c r="C43" s="163" t="s">
        <v>288</v>
      </c>
      <c r="J43" t="s">
        <v>186</v>
      </c>
      <c r="K43" s="85">
        <v>0.22</v>
      </c>
      <c r="L43" s="113">
        <f>L41*K43</f>
        <v>0</v>
      </c>
    </row>
    <row r="44" spans="3:13" x14ac:dyDescent="0.2">
      <c r="C44" s="8" t="s">
        <v>289</v>
      </c>
      <c r="J44" s="114" t="s">
        <v>7</v>
      </c>
      <c r="K44" s="111"/>
      <c r="L44" s="115">
        <f>SUM(L41:L43)</f>
        <v>0</v>
      </c>
    </row>
  </sheetData>
  <mergeCells count="1">
    <mergeCell ref="E32:F32"/>
  </mergeCells>
  <phoneticPr fontId="1" type="noConversion"/>
  <pageMargins left="0.34" right="0.38" top="0.56000000000000005" bottom="0.54" header="0.26" footer="0.24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R35"/>
  <sheetViews>
    <sheetView workbookViewId="0">
      <selection activeCell="S3" sqref="S3"/>
    </sheetView>
  </sheetViews>
  <sheetFormatPr defaultRowHeight="12.75" x14ac:dyDescent="0.2"/>
  <cols>
    <col min="1" max="1" width="2.42578125" customWidth="1"/>
    <col min="2" max="2" width="2.28515625" customWidth="1"/>
    <col min="3" max="3" width="17.28515625" bestFit="1" customWidth="1"/>
    <col min="4" max="4" width="3" customWidth="1"/>
    <col min="5" max="5" width="8.42578125" bestFit="1" customWidth="1"/>
    <col min="6" max="7" width="4.7109375" bestFit="1" customWidth="1"/>
    <col min="8" max="8" width="5" customWidth="1"/>
    <col min="9" max="16" width="4.7109375" bestFit="1" customWidth="1"/>
    <col min="17" max="18" width="4.7109375" customWidth="1"/>
  </cols>
  <sheetData>
    <row r="1" spans="3:16" ht="8.25" customHeight="1" x14ac:dyDescent="0.2"/>
    <row r="2" spans="3:16" x14ac:dyDescent="0.2">
      <c r="C2" s="1" t="s">
        <v>0</v>
      </c>
      <c r="F2" s="108"/>
      <c r="G2" s="108"/>
      <c r="H2" s="108"/>
      <c r="I2" s="108"/>
      <c r="J2" s="108"/>
      <c r="K2" s="2"/>
    </row>
    <row r="3" spans="3:16" x14ac:dyDescent="0.2">
      <c r="C3" s="13" t="s">
        <v>16</v>
      </c>
      <c r="D3" s="13"/>
      <c r="E3" s="155" t="s">
        <v>15</v>
      </c>
      <c r="F3" s="156" t="s">
        <v>223</v>
      </c>
      <c r="G3" s="156" t="s">
        <v>224</v>
      </c>
      <c r="H3" s="156" t="s">
        <v>225</v>
      </c>
      <c r="I3" s="156" t="s">
        <v>226</v>
      </c>
      <c r="J3" s="156" t="s">
        <v>227</v>
      </c>
      <c r="K3" s="156" t="s">
        <v>228</v>
      </c>
      <c r="L3" s="156" t="s">
        <v>229</v>
      </c>
      <c r="M3" s="156" t="s">
        <v>122</v>
      </c>
      <c r="N3" s="156" t="s">
        <v>2</v>
      </c>
      <c r="O3" s="156" t="s">
        <v>230</v>
      </c>
      <c r="P3" s="156" t="s">
        <v>231</v>
      </c>
    </row>
    <row r="4" spans="3:16" ht="12" customHeight="1" x14ac:dyDescent="0.2">
      <c r="C4" s="157" t="s">
        <v>232</v>
      </c>
      <c r="F4" s="2"/>
      <c r="G4" s="2"/>
      <c r="H4" s="2"/>
      <c r="I4" s="2"/>
      <c r="J4" s="2"/>
    </row>
    <row r="5" spans="3:16" ht="22.5" x14ac:dyDescent="0.2">
      <c r="C5" s="105" t="s">
        <v>10</v>
      </c>
      <c r="D5" s="13"/>
      <c r="E5" s="97" t="s">
        <v>9</v>
      </c>
      <c r="F5" s="158">
        <v>0.65</v>
      </c>
      <c r="G5" s="158">
        <v>0.95</v>
      </c>
      <c r="H5" s="158">
        <v>0.95</v>
      </c>
      <c r="I5" s="158">
        <v>1.2</v>
      </c>
      <c r="J5" s="158">
        <v>0.65</v>
      </c>
      <c r="K5" s="158">
        <v>0.95</v>
      </c>
      <c r="L5" s="158">
        <v>1.2</v>
      </c>
      <c r="M5" s="158">
        <v>0.95</v>
      </c>
      <c r="N5" s="158">
        <v>1.1499999999999999</v>
      </c>
      <c r="O5" s="158">
        <v>1.2</v>
      </c>
      <c r="P5" s="158">
        <v>0.95</v>
      </c>
    </row>
    <row r="6" spans="3:16" ht="11.45" customHeight="1" x14ac:dyDescent="0.2"/>
    <row r="7" spans="3:16" x14ac:dyDescent="0.2">
      <c r="C7" s="1" t="s">
        <v>0</v>
      </c>
      <c r="F7" s="108"/>
      <c r="G7" s="108"/>
      <c r="H7" s="108"/>
      <c r="I7" s="108"/>
      <c r="J7" s="108"/>
      <c r="K7" s="2"/>
    </row>
    <row r="8" spans="3:16" x14ac:dyDescent="0.2">
      <c r="C8" s="13" t="s">
        <v>16</v>
      </c>
      <c r="D8" s="13"/>
      <c r="E8" s="155" t="s">
        <v>15</v>
      </c>
      <c r="F8" s="156" t="s">
        <v>233</v>
      </c>
      <c r="G8" s="156" t="s">
        <v>234</v>
      </c>
      <c r="H8" s="156" t="s">
        <v>235</v>
      </c>
      <c r="I8" s="156" t="s">
        <v>236</v>
      </c>
      <c r="J8" s="156" t="s">
        <v>237</v>
      </c>
      <c r="K8" s="156" t="s">
        <v>238</v>
      </c>
      <c r="L8" s="156" t="s">
        <v>239</v>
      </c>
      <c r="M8" s="156" t="s">
        <v>240</v>
      </c>
      <c r="N8" s="156" t="s">
        <v>241</v>
      </c>
      <c r="O8" s="156" t="s">
        <v>242</v>
      </c>
      <c r="P8" s="156" t="s">
        <v>243</v>
      </c>
    </row>
    <row r="9" spans="3:16" x14ac:dyDescent="0.2">
      <c r="C9" s="157" t="s">
        <v>232</v>
      </c>
      <c r="F9" s="2"/>
      <c r="G9" s="2"/>
      <c r="H9" s="2"/>
      <c r="I9" s="2"/>
      <c r="J9" s="2"/>
    </row>
    <row r="10" spans="3:16" ht="22.5" x14ac:dyDescent="0.2">
      <c r="C10" s="105" t="s">
        <v>10</v>
      </c>
      <c r="D10" s="13"/>
      <c r="E10" s="97" t="s">
        <v>9</v>
      </c>
      <c r="F10" s="158">
        <v>1.1499999999999999</v>
      </c>
      <c r="G10" s="158">
        <v>1.2</v>
      </c>
      <c r="H10" s="158">
        <v>0.65</v>
      </c>
      <c r="I10" s="158">
        <v>0.95</v>
      </c>
      <c r="J10" s="158">
        <v>1.2</v>
      </c>
      <c r="K10" s="158">
        <v>0.65</v>
      </c>
      <c r="L10" s="158">
        <v>0.95</v>
      </c>
      <c r="M10" s="158">
        <v>1.2</v>
      </c>
      <c r="N10" s="158">
        <v>0.95</v>
      </c>
      <c r="O10" s="158">
        <v>1.2</v>
      </c>
      <c r="P10" s="158">
        <v>1.55</v>
      </c>
    </row>
    <row r="11" spans="3:16" ht="9.6" customHeight="1" x14ac:dyDescent="0.2"/>
    <row r="12" spans="3:16" x14ac:dyDescent="0.2">
      <c r="C12" s="1" t="s">
        <v>0</v>
      </c>
      <c r="F12" s="108"/>
      <c r="G12" s="108"/>
      <c r="H12" s="108"/>
      <c r="I12" s="108"/>
      <c r="J12" s="108"/>
      <c r="K12" s="2"/>
    </row>
    <row r="13" spans="3:16" x14ac:dyDescent="0.2">
      <c r="C13" s="13" t="s">
        <v>16</v>
      </c>
      <c r="D13" s="13"/>
      <c r="E13" s="155" t="s">
        <v>15</v>
      </c>
      <c r="F13" s="156" t="s">
        <v>244</v>
      </c>
      <c r="G13" s="156" t="s">
        <v>3</v>
      </c>
      <c r="H13" s="156" t="s">
        <v>123</v>
      </c>
      <c r="I13" s="156" t="s">
        <v>245</v>
      </c>
      <c r="J13" s="156" t="s">
        <v>246</v>
      </c>
      <c r="K13" s="156" t="s">
        <v>247</v>
      </c>
    </row>
    <row r="14" spans="3:16" x14ac:dyDescent="0.2">
      <c r="C14" s="157" t="s">
        <v>248</v>
      </c>
      <c r="F14" s="2"/>
      <c r="G14" s="2"/>
      <c r="H14" s="2"/>
      <c r="I14" s="2"/>
      <c r="J14" s="2"/>
    </row>
    <row r="15" spans="3:16" ht="22.5" x14ac:dyDescent="0.2">
      <c r="C15" s="105" t="s">
        <v>10</v>
      </c>
      <c r="D15" s="13"/>
      <c r="E15" s="97" t="s">
        <v>9</v>
      </c>
      <c r="F15" s="158">
        <v>0.7</v>
      </c>
      <c r="G15" s="158">
        <v>0.5</v>
      </c>
      <c r="H15" s="158">
        <v>0.95</v>
      </c>
      <c r="I15" s="158">
        <v>0.9</v>
      </c>
      <c r="J15" s="158">
        <v>1.05</v>
      </c>
      <c r="K15" s="158">
        <v>1.1499999999999999</v>
      </c>
    </row>
    <row r="16" spans="3:16" ht="12" customHeight="1" x14ac:dyDescent="0.2"/>
    <row r="17" spans="3:18" x14ac:dyDescent="0.2">
      <c r="C17" s="1" t="s">
        <v>0</v>
      </c>
      <c r="F17" s="108"/>
      <c r="G17" s="108"/>
      <c r="H17" s="108"/>
      <c r="I17" s="108"/>
      <c r="J17" s="108"/>
      <c r="K17" s="2"/>
    </row>
    <row r="18" spans="3:18" x14ac:dyDescent="0.2">
      <c r="C18" s="13" t="s">
        <v>16</v>
      </c>
      <c r="D18" s="13"/>
      <c r="E18" s="155" t="s">
        <v>15</v>
      </c>
      <c r="F18" s="156" t="s">
        <v>4</v>
      </c>
      <c r="G18" s="156" t="s">
        <v>5</v>
      </c>
      <c r="H18" s="156" t="s">
        <v>6</v>
      </c>
      <c r="I18" s="156" t="s">
        <v>249</v>
      </c>
      <c r="J18" s="156" t="s">
        <v>250</v>
      </c>
      <c r="K18" s="156" t="s">
        <v>251</v>
      </c>
      <c r="L18" s="156" t="s">
        <v>252</v>
      </c>
      <c r="M18" s="156" t="s">
        <v>253</v>
      </c>
      <c r="N18" s="156" t="s">
        <v>254</v>
      </c>
      <c r="O18" s="156" t="s">
        <v>255</v>
      </c>
      <c r="P18" s="156" t="s">
        <v>256</v>
      </c>
      <c r="Q18" s="156" t="s">
        <v>257</v>
      </c>
      <c r="R18" s="156" t="s">
        <v>258</v>
      </c>
    </row>
    <row r="19" spans="3:18" x14ac:dyDescent="0.2">
      <c r="C19" s="157" t="s">
        <v>259</v>
      </c>
      <c r="F19" s="2"/>
      <c r="G19" s="2"/>
      <c r="H19" s="2"/>
      <c r="I19" s="2"/>
      <c r="J19" s="2"/>
    </row>
    <row r="20" spans="3:18" ht="22.5" x14ac:dyDescent="0.2">
      <c r="C20" s="105" t="s">
        <v>10</v>
      </c>
      <c r="D20" s="13"/>
      <c r="E20" s="97" t="s">
        <v>9</v>
      </c>
      <c r="F20" s="158">
        <v>0.75</v>
      </c>
      <c r="G20" s="158">
        <v>0.85</v>
      </c>
      <c r="H20" s="158">
        <v>1.1499999999999999</v>
      </c>
      <c r="I20" s="158">
        <v>1.3</v>
      </c>
      <c r="J20" s="158">
        <v>0.55000000000000004</v>
      </c>
      <c r="K20" s="158">
        <v>0.7</v>
      </c>
      <c r="L20" s="158">
        <v>0.7</v>
      </c>
      <c r="M20" s="158">
        <v>0.75</v>
      </c>
      <c r="N20" s="158">
        <v>0.5</v>
      </c>
      <c r="O20" s="158">
        <v>0.6</v>
      </c>
      <c r="P20" s="158">
        <v>0.75</v>
      </c>
      <c r="Q20" s="158">
        <v>0.9</v>
      </c>
      <c r="R20" s="158">
        <v>1</v>
      </c>
    </row>
    <row r="22" spans="3:18" x14ac:dyDescent="0.2">
      <c r="C22" s="1" t="s">
        <v>0</v>
      </c>
      <c r="F22" s="108"/>
      <c r="G22" s="108"/>
      <c r="H22" s="108"/>
    </row>
    <row r="23" spans="3:18" x14ac:dyDescent="0.2">
      <c r="C23" s="13" t="s">
        <v>16</v>
      </c>
      <c r="D23" s="13"/>
      <c r="E23" s="155" t="s">
        <v>15</v>
      </c>
      <c r="F23" s="156" t="s">
        <v>260</v>
      </c>
      <c r="G23" s="156" t="s">
        <v>261</v>
      </c>
      <c r="H23" s="156" t="s">
        <v>262</v>
      </c>
    </row>
    <row r="24" spans="3:18" x14ac:dyDescent="0.2">
      <c r="C24" s="157" t="s">
        <v>263</v>
      </c>
      <c r="F24" s="2"/>
      <c r="G24" s="2"/>
      <c r="H24" s="2"/>
    </row>
    <row r="25" spans="3:18" ht="22.5" x14ac:dyDescent="0.2">
      <c r="C25" s="105" t="s">
        <v>10</v>
      </c>
      <c r="D25" s="13"/>
      <c r="E25" s="97" t="s">
        <v>9</v>
      </c>
      <c r="F25" s="158">
        <v>0.4</v>
      </c>
      <c r="G25" s="158">
        <v>0.45</v>
      </c>
      <c r="H25" s="158">
        <v>0.75</v>
      </c>
    </row>
    <row r="27" spans="3:18" x14ac:dyDescent="0.2">
      <c r="C27" s="1" t="s">
        <v>0</v>
      </c>
      <c r="F27" s="108"/>
      <c r="G27" s="108"/>
      <c r="H27" s="108"/>
      <c r="I27" s="108"/>
      <c r="J27" s="108"/>
      <c r="K27" s="2"/>
    </row>
    <row r="28" spans="3:18" x14ac:dyDescent="0.2">
      <c r="C28" s="13" t="s">
        <v>16</v>
      </c>
      <c r="D28" s="13"/>
      <c r="E28" s="155" t="s">
        <v>15</v>
      </c>
      <c r="F28" s="156" t="s">
        <v>264</v>
      </c>
      <c r="G28" s="156" t="s">
        <v>265</v>
      </c>
      <c r="H28" s="156" t="s">
        <v>266</v>
      </c>
      <c r="I28" s="156" t="s">
        <v>267</v>
      </c>
      <c r="J28" s="156" t="s">
        <v>268</v>
      </c>
    </row>
    <row r="29" spans="3:18" x14ac:dyDescent="0.2">
      <c r="C29" s="157" t="s">
        <v>269</v>
      </c>
      <c r="F29" s="2"/>
      <c r="G29" s="2"/>
      <c r="H29" s="2"/>
      <c r="I29" s="2"/>
      <c r="J29" s="2"/>
    </row>
    <row r="30" spans="3:18" ht="22.5" x14ac:dyDescent="0.2">
      <c r="C30" s="105" t="s">
        <v>10</v>
      </c>
      <c r="D30" s="13"/>
      <c r="E30" s="97" t="s">
        <v>9</v>
      </c>
      <c r="F30" s="158">
        <v>0.65</v>
      </c>
      <c r="G30" s="158">
        <v>0.45</v>
      </c>
      <c r="H30" s="158">
        <v>0.55000000000000004</v>
      </c>
      <c r="I30" s="158">
        <v>0.65</v>
      </c>
      <c r="J30" s="158">
        <v>0.80100000000000005</v>
      </c>
    </row>
    <row r="32" spans="3:18" x14ac:dyDescent="0.2">
      <c r="C32" s="1" t="s">
        <v>0</v>
      </c>
      <c r="F32" s="108"/>
      <c r="G32" s="108"/>
      <c r="H32" s="108"/>
      <c r="I32" s="108"/>
      <c r="J32" s="108"/>
      <c r="K32" s="2"/>
    </row>
    <row r="33" spans="3:17" x14ac:dyDescent="0.2">
      <c r="C33" s="13" t="s">
        <v>16</v>
      </c>
      <c r="D33" s="13"/>
      <c r="E33" s="155" t="s">
        <v>15</v>
      </c>
      <c r="F33" s="156" t="s">
        <v>270</v>
      </c>
      <c r="G33" s="156" t="s">
        <v>271</v>
      </c>
      <c r="H33" s="156" t="s">
        <v>272</v>
      </c>
      <c r="I33" s="156" t="s">
        <v>273</v>
      </c>
      <c r="J33" s="156" t="s">
        <v>274</v>
      </c>
      <c r="K33" s="156" t="s">
        <v>275</v>
      </c>
      <c r="L33" s="156" t="s">
        <v>276</v>
      </c>
      <c r="M33" s="156" t="s">
        <v>277</v>
      </c>
      <c r="N33" s="156" t="s">
        <v>278</v>
      </c>
      <c r="O33" s="156" t="s">
        <v>279</v>
      </c>
      <c r="P33" s="156" t="s">
        <v>280</v>
      </c>
      <c r="Q33" s="156" t="s">
        <v>281</v>
      </c>
    </row>
    <row r="34" spans="3:17" x14ac:dyDescent="0.2">
      <c r="C34" s="157" t="s">
        <v>282</v>
      </c>
      <c r="F34" s="2"/>
      <c r="G34" s="2"/>
      <c r="H34" s="2"/>
      <c r="I34" s="2"/>
      <c r="J34" s="2"/>
    </row>
    <row r="35" spans="3:17" ht="22.5" x14ac:dyDescent="0.2">
      <c r="C35" s="105" t="s">
        <v>10</v>
      </c>
      <c r="D35" s="13"/>
      <c r="E35" s="97" t="s">
        <v>9</v>
      </c>
      <c r="F35" s="158">
        <v>0.95</v>
      </c>
      <c r="G35" s="158">
        <v>0.7</v>
      </c>
      <c r="H35" s="158">
        <v>1.2</v>
      </c>
      <c r="I35" s="158">
        <v>0.85</v>
      </c>
      <c r="J35" s="158">
        <v>0.85</v>
      </c>
      <c r="K35" s="158">
        <v>0.85</v>
      </c>
      <c r="L35" s="158">
        <v>0.85</v>
      </c>
      <c r="M35" s="158">
        <v>0.85</v>
      </c>
      <c r="N35" s="158">
        <v>0.85</v>
      </c>
      <c r="O35" s="158">
        <v>0.9</v>
      </c>
      <c r="P35" s="158">
        <v>0.95</v>
      </c>
      <c r="Q35" s="158">
        <v>1</v>
      </c>
    </row>
  </sheetData>
  <pageMargins left="0.42" right="0.24" top="0.63" bottom="0.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B2:F19"/>
  <sheetViews>
    <sheetView zoomScale="110" workbookViewId="0">
      <selection activeCell="D12" sqref="D12"/>
    </sheetView>
  </sheetViews>
  <sheetFormatPr defaultColWidth="11.42578125" defaultRowHeight="12.75" x14ac:dyDescent="0.2"/>
  <cols>
    <col min="1" max="1" width="8.85546875" customWidth="1"/>
    <col min="2" max="2" width="29.28515625" customWidth="1"/>
    <col min="3" max="3" width="11.42578125" customWidth="1"/>
    <col min="4" max="4" width="16.42578125" style="21" customWidth="1"/>
    <col min="5" max="5" width="14.7109375" customWidth="1"/>
  </cols>
  <sheetData>
    <row r="2" spans="2:6" x14ac:dyDescent="0.2">
      <c r="B2" s="8" t="s">
        <v>37</v>
      </c>
    </row>
    <row r="3" spans="2:6" x14ac:dyDescent="0.2">
      <c r="B3" s="22" t="s">
        <v>38</v>
      </c>
    </row>
    <row r="4" spans="2:6" x14ac:dyDescent="0.2">
      <c r="B4" s="8"/>
    </row>
    <row r="5" spans="2:6" x14ac:dyDescent="0.2">
      <c r="B5" s="23" t="s">
        <v>39</v>
      </c>
      <c r="C5" s="23"/>
      <c r="D5" s="24">
        <v>0.25</v>
      </c>
      <c r="E5" s="138">
        <f>D5-D6</f>
        <v>0.15</v>
      </c>
    </row>
    <row r="6" spans="2:6" x14ac:dyDescent="0.2">
      <c r="B6" s="23" t="s">
        <v>40</v>
      </c>
      <c r="C6" s="23"/>
      <c r="D6" s="24">
        <v>0.1</v>
      </c>
      <c r="E6" s="33"/>
    </row>
    <row r="7" spans="2:6" x14ac:dyDescent="0.2">
      <c r="B7" s="23" t="s">
        <v>41</v>
      </c>
      <c r="C7" s="23"/>
      <c r="D7" s="25">
        <v>1000000</v>
      </c>
      <c r="E7" s="33"/>
    </row>
    <row r="8" spans="2:6" x14ac:dyDescent="0.2">
      <c r="B8" s="23" t="s">
        <v>42</v>
      </c>
      <c r="C8" s="23"/>
      <c r="D8" s="25">
        <v>25000000</v>
      </c>
      <c r="E8" s="139">
        <f>D8-D7</f>
        <v>24000000</v>
      </c>
    </row>
    <row r="9" spans="2:6" x14ac:dyDescent="0.2">
      <c r="B9" s="23"/>
      <c r="C9" s="23"/>
      <c r="D9" s="25"/>
      <c r="E9" s="140"/>
    </row>
    <row r="10" spans="2:6" x14ac:dyDescent="0.2">
      <c r="B10" s="26" t="s">
        <v>43</v>
      </c>
      <c r="C10" s="23"/>
      <c r="D10" s="27" t="e">
        <f>#REF!</f>
        <v>#REF!</v>
      </c>
      <c r="E10" s="139" t="e">
        <f>D8-D10</f>
        <v>#REF!</v>
      </c>
    </row>
    <row r="11" spans="2:6" ht="13.5" thickBot="1" x14ac:dyDescent="0.25">
      <c r="B11" s="26"/>
      <c r="C11" s="23"/>
      <c r="D11" s="27"/>
      <c r="E11" s="140"/>
    </row>
    <row r="12" spans="2:6" ht="13.5" thickBot="1" x14ac:dyDescent="0.25">
      <c r="B12" s="28" t="s">
        <v>44</v>
      </c>
      <c r="D12" s="29" t="e">
        <f>E5/E8*E10+D6</f>
        <v>#REF!</v>
      </c>
    </row>
    <row r="15" spans="2:6" x14ac:dyDescent="0.2">
      <c r="B15" s="106" t="s">
        <v>175</v>
      </c>
      <c r="C15" s="106"/>
      <c r="D15" s="106"/>
      <c r="E15" s="106"/>
      <c r="F15" s="106"/>
    </row>
    <row r="16" spans="2:6" x14ac:dyDescent="0.2">
      <c r="B16" s="106" t="s">
        <v>176</v>
      </c>
      <c r="C16" s="106"/>
      <c r="D16" s="106"/>
      <c r="E16" s="106"/>
      <c r="F16" s="106"/>
    </row>
    <row r="17" spans="2:6" x14ac:dyDescent="0.2">
      <c r="B17" s="106" t="s">
        <v>177</v>
      </c>
      <c r="C17" s="106"/>
      <c r="D17" s="106"/>
      <c r="E17" s="106"/>
      <c r="F17" s="106"/>
    </row>
    <row r="18" spans="2:6" x14ac:dyDescent="0.2">
      <c r="B18" s="106" t="s">
        <v>178</v>
      </c>
      <c r="C18" s="106"/>
      <c r="D18" s="106"/>
      <c r="E18" s="106"/>
      <c r="F18" s="106"/>
    </row>
    <row r="19" spans="2:6" x14ac:dyDescent="0.2">
      <c r="B19" s="106" t="s">
        <v>179</v>
      </c>
      <c r="C19" s="106"/>
      <c r="D19" s="106"/>
      <c r="E19" s="106"/>
      <c r="F19" s="106"/>
    </row>
  </sheetData>
  <phoneticPr fontId="1" type="noConversion"/>
  <pageMargins left="0.48" right="0.46" top="0.68" bottom="0.69" header="0.38" footer="0.37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6"/>
  <sheetViews>
    <sheetView zoomScale="110" zoomScaleNormal="110" workbookViewId="0">
      <selection activeCell="I17" sqref="I17"/>
    </sheetView>
  </sheetViews>
  <sheetFormatPr defaultColWidth="11.42578125" defaultRowHeight="12.75" x14ac:dyDescent="0.2"/>
  <cols>
    <col min="1" max="1" width="8.85546875" customWidth="1"/>
    <col min="2" max="2" width="29.28515625" customWidth="1"/>
    <col min="3" max="3" width="11.42578125" customWidth="1"/>
    <col min="4" max="4" width="16.42578125" style="21" customWidth="1"/>
    <col min="5" max="5" width="15.42578125" customWidth="1"/>
  </cols>
  <sheetData>
    <row r="2" spans="2:5" x14ac:dyDescent="0.2">
      <c r="B2" s="8" t="s">
        <v>37</v>
      </c>
    </row>
    <row r="3" spans="2:5" x14ac:dyDescent="0.2">
      <c r="B3" s="159" t="s">
        <v>283</v>
      </c>
    </row>
    <row r="4" spans="2:5" x14ac:dyDescent="0.2">
      <c r="B4" s="8"/>
    </row>
    <row r="5" spans="2:5" x14ac:dyDescent="0.2">
      <c r="B5" s="33" t="s">
        <v>284</v>
      </c>
      <c r="C5" s="33"/>
      <c r="D5" s="160">
        <v>3.9E-2</v>
      </c>
      <c r="E5" s="161">
        <f>D5-D6</f>
        <v>2.8999999999999998E-2</v>
      </c>
    </row>
    <row r="6" spans="2:5" x14ac:dyDescent="0.2">
      <c r="B6" s="33" t="s">
        <v>285</v>
      </c>
      <c r="C6" s="33"/>
      <c r="D6" s="160">
        <v>0.01</v>
      </c>
    </row>
    <row r="7" spans="2:5" x14ac:dyDescent="0.2">
      <c r="B7" s="33" t="s">
        <v>41</v>
      </c>
      <c r="C7" s="33"/>
      <c r="D7" s="25">
        <v>250000</v>
      </c>
    </row>
    <row r="8" spans="2:5" x14ac:dyDescent="0.2">
      <c r="B8" s="33" t="s">
        <v>42</v>
      </c>
      <c r="C8" s="33"/>
      <c r="D8" s="25">
        <v>500000</v>
      </c>
      <c r="E8" s="21">
        <f>D8-D7</f>
        <v>250000</v>
      </c>
    </row>
    <row r="9" spans="2:5" x14ac:dyDescent="0.2">
      <c r="B9" s="33"/>
      <c r="C9" s="33"/>
      <c r="D9" s="25"/>
      <c r="E9" s="21"/>
    </row>
    <row r="10" spans="2:5" x14ac:dyDescent="0.2">
      <c r="B10" s="26" t="s">
        <v>43</v>
      </c>
      <c r="C10" s="33"/>
      <c r="D10" s="27">
        <v>400000</v>
      </c>
      <c r="E10" s="21">
        <f>D8-D10</f>
        <v>100000</v>
      </c>
    </row>
    <row r="11" spans="2:5" ht="13.5" thickBot="1" x14ac:dyDescent="0.25">
      <c r="B11" s="26"/>
      <c r="C11" s="33"/>
      <c r="D11" s="27"/>
      <c r="E11" s="21"/>
    </row>
    <row r="12" spans="2:5" ht="13.5" thickBot="1" x14ac:dyDescent="0.25">
      <c r="B12" s="28" t="s">
        <v>286</v>
      </c>
      <c r="D12" s="162">
        <f>E5/E8*E10+D6</f>
        <v>2.1600000000000001E-2</v>
      </c>
    </row>
    <row r="16" spans="2:5" x14ac:dyDescent="0.2">
      <c r="B16" s="8" t="s">
        <v>37</v>
      </c>
    </row>
    <row r="17" spans="2:5" x14ac:dyDescent="0.2">
      <c r="B17" s="159" t="s">
        <v>287</v>
      </c>
    </row>
    <row r="18" spans="2:5" x14ac:dyDescent="0.2">
      <c r="B18" s="8"/>
    </row>
    <row r="19" spans="2:5" x14ac:dyDescent="0.2">
      <c r="B19" s="33" t="s">
        <v>284</v>
      </c>
      <c r="C19" s="33"/>
      <c r="D19" s="160">
        <v>0.01</v>
      </c>
      <c r="E19" s="160">
        <f>D20-D19</f>
        <v>2.9999999999999992E-3</v>
      </c>
    </row>
    <row r="20" spans="2:5" x14ac:dyDescent="0.2">
      <c r="B20" s="33" t="s">
        <v>285</v>
      </c>
      <c r="C20" s="33"/>
      <c r="D20" s="160">
        <v>1.2999999999999999E-2</v>
      </c>
    </row>
    <row r="21" spans="2:5" x14ac:dyDescent="0.2">
      <c r="B21" s="33" t="s">
        <v>41</v>
      </c>
      <c r="C21" s="33"/>
      <c r="D21" s="25">
        <v>500000</v>
      </c>
    </row>
    <row r="22" spans="2:5" x14ac:dyDescent="0.2">
      <c r="B22" s="33" t="s">
        <v>42</v>
      </c>
      <c r="C22" s="33"/>
      <c r="D22" s="25">
        <v>1000000</v>
      </c>
      <c r="E22" s="21">
        <f>D22-D21</f>
        <v>500000</v>
      </c>
    </row>
    <row r="23" spans="2:5" x14ac:dyDescent="0.2">
      <c r="B23" s="33"/>
      <c r="C23" s="33"/>
      <c r="D23" s="25"/>
      <c r="E23" s="21"/>
    </row>
    <row r="24" spans="2:5" x14ac:dyDescent="0.2">
      <c r="B24" s="26" t="s">
        <v>43</v>
      </c>
      <c r="C24" s="33"/>
      <c r="D24" s="27">
        <v>750000</v>
      </c>
      <c r="E24" s="21">
        <f>D22-D24</f>
        <v>250000</v>
      </c>
    </row>
    <row r="25" spans="2:5" ht="13.5" thickBot="1" x14ac:dyDescent="0.25">
      <c r="B25" s="26"/>
      <c r="C25" s="33"/>
      <c r="D25" s="27"/>
      <c r="E25" s="21"/>
    </row>
    <row r="26" spans="2:5" ht="13.5" thickBot="1" x14ac:dyDescent="0.25">
      <c r="B26" s="28" t="s">
        <v>286</v>
      </c>
      <c r="D26" s="162">
        <f>(E19/E22)*(D24-D21)+D19</f>
        <v>1.15E-2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indexed="49"/>
  </sheetPr>
  <dimension ref="C3:M91"/>
  <sheetViews>
    <sheetView tabSelected="1" zoomScale="120" zoomScaleNormal="120" workbookViewId="0">
      <selection activeCell="N10" sqref="N10"/>
    </sheetView>
  </sheetViews>
  <sheetFormatPr defaultRowHeight="12.75" x14ac:dyDescent="0.2"/>
  <cols>
    <col min="1" max="1" width="3.28515625" customWidth="1"/>
    <col min="2" max="2" width="3.7109375" customWidth="1"/>
    <col min="3" max="3" width="31" customWidth="1"/>
    <col min="4" max="4" width="4.28515625" customWidth="1"/>
    <col min="5" max="5" width="18.42578125" customWidth="1"/>
    <col min="7" max="7" width="12.85546875" customWidth="1"/>
    <col min="8" max="8" width="12.140625" bestFit="1" customWidth="1"/>
    <col min="9" max="11" width="10.5703125" bestFit="1" customWidth="1"/>
    <col min="12" max="12" width="12.28515625" customWidth="1"/>
  </cols>
  <sheetData>
    <row r="3" spans="3:12" ht="15" customHeight="1" x14ac:dyDescent="0.2"/>
    <row r="4" spans="3:12" x14ac:dyDescent="0.2">
      <c r="C4" s="1" t="s">
        <v>0</v>
      </c>
      <c r="G4" s="108" t="s">
        <v>232</v>
      </c>
      <c r="H4" s="108" t="s">
        <v>248</v>
      </c>
      <c r="I4" s="108" t="s">
        <v>259</v>
      </c>
      <c r="J4" s="108" t="s">
        <v>263</v>
      </c>
      <c r="K4" s="108" t="s">
        <v>269</v>
      </c>
      <c r="L4" s="2" t="s">
        <v>7</v>
      </c>
    </row>
    <row r="5" spans="3:12" x14ac:dyDescent="0.2">
      <c r="C5" s="13" t="s">
        <v>16</v>
      </c>
      <c r="D5" s="13"/>
      <c r="E5" s="15" t="s">
        <v>15</v>
      </c>
      <c r="F5" s="13"/>
      <c r="G5" s="16" t="s">
        <v>293</v>
      </c>
      <c r="H5" s="16" t="s">
        <v>294</v>
      </c>
      <c r="I5" s="16" t="s">
        <v>295</v>
      </c>
      <c r="J5" s="16" t="s">
        <v>8</v>
      </c>
      <c r="K5" s="16" t="s">
        <v>121</v>
      </c>
    </row>
    <row r="6" spans="3:12" ht="9" customHeight="1" thickBot="1" x14ac:dyDescent="0.25">
      <c r="G6" s="2"/>
      <c r="H6" s="2"/>
      <c r="I6" s="2"/>
      <c r="J6" s="2"/>
      <c r="K6" s="2"/>
    </row>
    <row r="7" spans="3:12" ht="13.5" thickBot="1" x14ac:dyDescent="0.25">
      <c r="C7" s="1" t="s">
        <v>1</v>
      </c>
      <c r="E7" s="96" t="s">
        <v>8</v>
      </c>
      <c r="G7" s="3"/>
      <c r="H7" s="3"/>
      <c r="I7" s="3"/>
      <c r="J7" s="3"/>
      <c r="K7" s="3"/>
      <c r="L7" s="35">
        <f>SUM(G7:K7)</f>
        <v>0</v>
      </c>
    </row>
    <row r="8" spans="3:12" ht="9" customHeight="1" x14ac:dyDescent="0.2">
      <c r="C8" s="1"/>
    </row>
    <row r="9" spans="3:12" ht="24.75" customHeight="1" x14ac:dyDescent="0.2">
      <c r="C9" s="105" t="s">
        <v>10</v>
      </c>
      <c r="D9" s="13"/>
      <c r="E9" s="97" t="s">
        <v>9</v>
      </c>
      <c r="F9" s="13"/>
      <c r="G9" s="18">
        <v>0</v>
      </c>
      <c r="H9" s="18">
        <v>0</v>
      </c>
      <c r="I9" s="18">
        <v>0</v>
      </c>
      <c r="J9" s="18">
        <v>0</v>
      </c>
      <c r="K9" s="18">
        <v>0</v>
      </c>
    </row>
    <row r="10" spans="3:12" ht="18" customHeight="1" x14ac:dyDescent="0.2">
      <c r="G10" s="174"/>
      <c r="H10" s="174"/>
      <c r="I10" s="174"/>
      <c r="J10" s="174"/>
      <c r="K10" s="174"/>
    </row>
    <row r="11" spans="3:12" x14ac:dyDescent="0.2">
      <c r="C11" s="104" t="s">
        <v>14</v>
      </c>
      <c r="D11" s="137" t="s">
        <v>181</v>
      </c>
      <c r="E11" s="98" t="s">
        <v>11</v>
      </c>
      <c r="G11" s="154">
        <f>IF(G7&lt;=25000,0.20411,0.03+10/G7^0.4)</f>
        <v>0.20411000000000001</v>
      </c>
      <c r="H11" s="154">
        <f>IF(H7&lt;=25000,0.20411,0.03+10/H7^0.4)</f>
        <v>0.20411000000000001</v>
      </c>
      <c r="I11" s="154">
        <f>IF(I7&lt;=25000,0.20411,0.03+10/I7^0.4)</f>
        <v>0.20411000000000001</v>
      </c>
      <c r="J11" s="154">
        <f>IF(J7&lt;=25000,0.20411,0.03+10/J7^0.4)</f>
        <v>0.20411000000000001</v>
      </c>
      <c r="K11" s="154">
        <f>IF(K7&lt;=25000,0.20411,0.03+10/K7^0.4)</f>
        <v>0.20411000000000001</v>
      </c>
      <c r="L11" s="89" t="s">
        <v>47</v>
      </c>
    </row>
    <row r="12" spans="3:12" x14ac:dyDescent="0.2">
      <c r="C12" s="5"/>
      <c r="E12" s="6"/>
      <c r="G12" s="34"/>
      <c r="H12" s="34"/>
      <c r="I12" s="34"/>
      <c r="J12" s="34"/>
      <c r="L12" s="90">
        <f>IF(L7&lt;=1000000,0.25,'perc spese'!D12)</f>
        <v>0.25</v>
      </c>
    </row>
    <row r="13" spans="3:12" ht="11.25" customHeight="1" x14ac:dyDescent="0.2">
      <c r="C13" s="5"/>
      <c r="E13" s="6"/>
      <c r="G13" s="7"/>
      <c r="H13" s="7"/>
      <c r="I13" s="7"/>
      <c r="J13" s="7"/>
      <c r="K13" s="7"/>
    </row>
    <row r="14" spans="3:12" x14ac:dyDescent="0.2">
      <c r="C14" s="8" t="s">
        <v>310</v>
      </c>
      <c r="E14" s="98" t="s">
        <v>13</v>
      </c>
    </row>
    <row r="15" spans="3:12" x14ac:dyDescent="0.2">
      <c r="C15" s="14" t="s">
        <v>12</v>
      </c>
      <c r="D15" s="196" t="s">
        <v>127</v>
      </c>
      <c r="E15" s="196"/>
      <c r="F15" s="8" t="s">
        <v>17</v>
      </c>
      <c r="G15" s="10">
        <v>0.09</v>
      </c>
      <c r="H15" s="10">
        <v>0.09</v>
      </c>
      <c r="I15" s="10">
        <v>0.09</v>
      </c>
      <c r="J15" s="10">
        <v>0.08</v>
      </c>
      <c r="K15" s="10">
        <v>7.0000000000000007E-2</v>
      </c>
    </row>
    <row r="16" spans="3:12" x14ac:dyDescent="0.2">
      <c r="D16" s="196" t="s">
        <v>128</v>
      </c>
      <c r="E16" s="196"/>
      <c r="F16" s="8" t="s">
        <v>18</v>
      </c>
      <c r="G16" s="10">
        <v>0.01</v>
      </c>
      <c r="H16" s="10">
        <v>0.01</v>
      </c>
      <c r="I16" s="10">
        <v>0.01</v>
      </c>
      <c r="J16" s="10">
        <v>0.01</v>
      </c>
      <c r="K16" s="10">
        <v>0.01</v>
      </c>
    </row>
    <row r="17" spans="4:12" x14ac:dyDescent="0.2">
      <c r="D17" s="196" t="s">
        <v>189</v>
      </c>
      <c r="E17" s="196"/>
      <c r="F17" s="8" t="s">
        <v>19</v>
      </c>
      <c r="G17" s="10">
        <v>0.02</v>
      </c>
      <c r="H17" s="10">
        <v>0.02</v>
      </c>
      <c r="I17" s="10">
        <v>0.02</v>
      </c>
      <c r="J17" s="10">
        <v>0.02</v>
      </c>
      <c r="K17" s="10">
        <v>0.02</v>
      </c>
    </row>
    <row r="18" spans="4:12" x14ac:dyDescent="0.2">
      <c r="D18" s="206" t="s">
        <v>129</v>
      </c>
      <c r="E18" s="206"/>
      <c r="F18" s="135" t="s">
        <v>20</v>
      </c>
      <c r="G18" s="10">
        <v>0.03</v>
      </c>
      <c r="H18" s="10">
        <v>0.03</v>
      </c>
      <c r="I18" s="10">
        <v>0.03</v>
      </c>
      <c r="J18" s="10">
        <v>0.03</v>
      </c>
      <c r="K18" s="10">
        <v>0.03</v>
      </c>
    </row>
    <row r="19" spans="4:12" x14ac:dyDescent="0.2">
      <c r="D19" s="206" t="s">
        <v>130</v>
      </c>
      <c r="E19" s="206"/>
      <c r="F19" s="135" t="s">
        <v>21</v>
      </c>
      <c r="G19" s="10">
        <v>7.0000000000000007E-2</v>
      </c>
      <c r="H19" s="10">
        <v>7.0000000000000007E-2</v>
      </c>
      <c r="I19" s="10">
        <v>7.0000000000000007E-2</v>
      </c>
      <c r="J19" s="10">
        <v>7.0000000000000007E-2</v>
      </c>
      <c r="K19" s="10">
        <v>7.0000000000000007E-2</v>
      </c>
    </row>
    <row r="20" spans="4:12" x14ac:dyDescent="0.2">
      <c r="D20" s="196" t="s">
        <v>210</v>
      </c>
      <c r="E20" s="196"/>
      <c r="F20" s="8" t="s">
        <v>22</v>
      </c>
      <c r="G20" s="10">
        <v>0.03</v>
      </c>
      <c r="H20" s="10">
        <v>0.03</v>
      </c>
      <c r="I20" s="10">
        <v>0.03</v>
      </c>
      <c r="J20" s="10">
        <v>0.03</v>
      </c>
      <c r="K20" s="10">
        <v>0.03</v>
      </c>
    </row>
    <row r="21" spans="4:12" x14ac:dyDescent="0.2">
      <c r="D21" s="196" t="s">
        <v>211</v>
      </c>
      <c r="E21" s="196"/>
      <c r="F21" s="8" t="s">
        <v>23</v>
      </c>
      <c r="G21" s="10">
        <v>1.4999999999999999E-2</v>
      </c>
      <c r="H21" s="10">
        <v>1.4999999999999999E-2</v>
      </c>
      <c r="I21" s="10">
        <v>1.4999999999999999E-2</v>
      </c>
      <c r="J21" s="10">
        <v>1.4999999999999999E-2</v>
      </c>
      <c r="K21" s="10">
        <v>1.4999999999999999E-2</v>
      </c>
    </row>
    <row r="22" spans="4:12" x14ac:dyDescent="0.2">
      <c r="D22" s="196" t="s">
        <v>212</v>
      </c>
      <c r="E22" s="196"/>
      <c r="F22" s="8" t="s">
        <v>24</v>
      </c>
      <c r="G22" s="10">
        <v>1.4999999999999999E-2</v>
      </c>
      <c r="H22" s="10">
        <v>1.4999999999999999E-2</v>
      </c>
      <c r="I22" s="10">
        <v>1.4999999999999999E-2</v>
      </c>
      <c r="J22" s="10">
        <v>1.4999999999999999E-2</v>
      </c>
      <c r="K22" s="10">
        <v>1.4999999999999999E-2</v>
      </c>
    </row>
    <row r="23" spans="4:12" x14ac:dyDescent="0.2">
      <c r="D23" s="197" t="s">
        <v>214</v>
      </c>
      <c r="E23" s="197"/>
      <c r="F23" s="8" t="s">
        <v>25</v>
      </c>
      <c r="G23" s="10">
        <v>1.4999999999999999E-2</v>
      </c>
      <c r="H23" s="10">
        <v>1.4999999999999999E-2</v>
      </c>
      <c r="I23" s="10">
        <v>1.4999999999999999E-2</v>
      </c>
      <c r="J23" s="10">
        <v>1.4999999999999999E-2</v>
      </c>
      <c r="K23" s="10">
        <v>1.4999999999999999E-2</v>
      </c>
    </row>
    <row r="24" spans="4:12" x14ac:dyDescent="0.2">
      <c r="D24" s="197" t="s">
        <v>213</v>
      </c>
      <c r="E24" s="197"/>
      <c r="F24" s="8" t="s">
        <v>26</v>
      </c>
      <c r="G24" s="10">
        <v>1.4999999999999999E-2</v>
      </c>
      <c r="H24" s="10">
        <v>1.4999999999999999E-2</v>
      </c>
      <c r="I24" s="10">
        <v>1.4999999999999999E-2</v>
      </c>
      <c r="J24" s="10">
        <v>1.4999999999999999E-2</v>
      </c>
      <c r="K24" s="10">
        <v>1.4999999999999999E-2</v>
      </c>
    </row>
    <row r="25" spans="4:12" x14ac:dyDescent="0.2">
      <c r="D25" s="207" t="s">
        <v>78</v>
      </c>
      <c r="E25" s="207"/>
      <c r="F25" s="8" t="s">
        <v>28</v>
      </c>
      <c r="G25" s="10">
        <v>0.02</v>
      </c>
      <c r="H25" s="10">
        <v>0.02</v>
      </c>
      <c r="I25" s="10">
        <v>0.02</v>
      </c>
      <c r="J25" s="10">
        <v>0.02</v>
      </c>
      <c r="K25" s="10">
        <v>0.02</v>
      </c>
    </row>
    <row r="26" spans="4:12" x14ac:dyDescent="0.2">
      <c r="D26" s="196" t="s">
        <v>131</v>
      </c>
      <c r="E26" s="196"/>
      <c r="F26" s="8" t="s">
        <v>29</v>
      </c>
      <c r="G26" s="10">
        <v>0.03</v>
      </c>
      <c r="H26" s="10">
        <v>0.03</v>
      </c>
      <c r="I26" s="10">
        <v>0.01</v>
      </c>
      <c r="J26" s="10">
        <v>0.03</v>
      </c>
      <c r="K26" s="10">
        <v>0.01</v>
      </c>
    </row>
    <row r="27" spans="4:12" x14ac:dyDescent="0.2">
      <c r="D27" s="206" t="s">
        <v>132</v>
      </c>
      <c r="E27" s="206"/>
      <c r="F27" s="135" t="s">
        <v>30</v>
      </c>
      <c r="G27" s="10">
        <v>0.03</v>
      </c>
      <c r="H27" s="10">
        <v>0.03</v>
      </c>
      <c r="I27" s="10">
        <v>0.03</v>
      </c>
      <c r="J27" s="10">
        <v>0.03</v>
      </c>
      <c r="K27" s="10">
        <v>0.03</v>
      </c>
    </row>
    <row r="28" spans="4:12" x14ac:dyDescent="0.2">
      <c r="D28" s="196" t="s">
        <v>133</v>
      </c>
      <c r="E28" s="196"/>
      <c r="F28" s="8" t="s">
        <v>31</v>
      </c>
      <c r="G28" s="10">
        <v>5.0000000000000001E-3</v>
      </c>
      <c r="H28" s="10">
        <v>5.0000000000000001E-3</v>
      </c>
      <c r="I28" s="10">
        <v>5.0000000000000001E-3</v>
      </c>
      <c r="J28" s="10">
        <v>5.0000000000000001E-3</v>
      </c>
      <c r="K28" s="10">
        <v>5.0000000000000001E-3</v>
      </c>
    </row>
    <row r="29" spans="4:12" x14ac:dyDescent="0.2">
      <c r="D29" s="102"/>
      <c r="E29" s="82" t="s">
        <v>134</v>
      </c>
      <c r="F29" s="78" t="s">
        <v>32</v>
      </c>
      <c r="G29" s="79">
        <v>0.01</v>
      </c>
      <c r="H29" s="79">
        <v>0.01</v>
      </c>
      <c r="I29" s="79">
        <v>0.01</v>
      </c>
      <c r="J29" s="79">
        <v>0.01</v>
      </c>
      <c r="K29" s="79">
        <v>0.01</v>
      </c>
    </row>
    <row r="30" spans="4:12" x14ac:dyDescent="0.2">
      <c r="D30" s="207" t="s">
        <v>119</v>
      </c>
      <c r="E30" s="207"/>
      <c r="F30" s="8" t="s">
        <v>35</v>
      </c>
      <c r="G30" s="10">
        <v>0.01</v>
      </c>
      <c r="H30" s="10">
        <v>0.01</v>
      </c>
      <c r="I30" s="10">
        <v>0.01</v>
      </c>
      <c r="J30" s="10">
        <v>0.01</v>
      </c>
      <c r="K30" s="10">
        <v>0.01</v>
      </c>
    </row>
    <row r="31" spans="4:12" x14ac:dyDescent="0.2">
      <c r="D31" s="196" t="s">
        <v>119</v>
      </c>
      <c r="E31" s="196"/>
      <c r="F31" s="8" t="s">
        <v>126</v>
      </c>
      <c r="G31" s="178">
        <v>0.06</v>
      </c>
      <c r="H31" s="178">
        <v>0.06</v>
      </c>
      <c r="I31" s="178">
        <v>0.06</v>
      </c>
      <c r="J31" s="178">
        <v>0.06</v>
      </c>
      <c r="K31" s="178">
        <v>0.06</v>
      </c>
    </row>
    <row r="32" spans="4:12" x14ac:dyDescent="0.2">
      <c r="D32" s="196" t="s">
        <v>304</v>
      </c>
      <c r="E32" s="196"/>
      <c r="F32" s="8" t="s">
        <v>303</v>
      </c>
      <c r="G32" s="178">
        <v>0.01</v>
      </c>
      <c r="H32" s="178">
        <v>0.01</v>
      </c>
      <c r="I32" s="178">
        <v>0.01</v>
      </c>
      <c r="J32" s="178">
        <v>0.01</v>
      </c>
      <c r="K32" s="178">
        <v>0.01</v>
      </c>
      <c r="L32" s="181" t="s">
        <v>305</v>
      </c>
    </row>
    <row r="33" spans="4:12" x14ac:dyDescent="0.2">
      <c r="D33" s="177"/>
      <c r="E33" s="177"/>
      <c r="F33" s="8"/>
      <c r="G33" s="179"/>
      <c r="H33" s="179"/>
      <c r="I33" s="179"/>
      <c r="J33" s="179"/>
      <c r="K33" s="179"/>
    </row>
    <row r="34" spans="4:12" x14ac:dyDescent="0.2">
      <c r="D34" s="196" t="s">
        <v>143</v>
      </c>
      <c r="E34" s="196"/>
      <c r="F34" s="8" t="s">
        <v>48</v>
      </c>
      <c r="G34" s="10">
        <v>0.23</v>
      </c>
      <c r="H34" s="10">
        <v>0.18</v>
      </c>
      <c r="I34" s="10">
        <v>0.16</v>
      </c>
      <c r="J34" s="10">
        <v>0.22</v>
      </c>
      <c r="K34" s="10">
        <v>0.18</v>
      </c>
    </row>
    <row r="35" spans="4:12" x14ac:dyDescent="0.2">
      <c r="D35" s="196" t="s">
        <v>148</v>
      </c>
      <c r="E35" s="196"/>
      <c r="F35" s="8" t="s">
        <v>49</v>
      </c>
      <c r="G35" s="10">
        <v>0.04</v>
      </c>
      <c r="H35" s="10">
        <v>0.04</v>
      </c>
      <c r="I35" s="10">
        <v>0.04</v>
      </c>
      <c r="J35" s="176"/>
      <c r="K35" s="176"/>
    </row>
    <row r="36" spans="4:12" x14ac:dyDescent="0.2">
      <c r="D36" s="196" t="s">
        <v>144</v>
      </c>
      <c r="E36" s="196"/>
      <c r="F36" s="8" t="s">
        <v>50</v>
      </c>
      <c r="G36" s="10">
        <v>0.01</v>
      </c>
      <c r="H36" s="10">
        <v>0.01</v>
      </c>
      <c r="I36" s="10">
        <v>0.01</v>
      </c>
      <c r="J36" s="10">
        <v>0.01</v>
      </c>
      <c r="K36" s="10">
        <v>0.01</v>
      </c>
    </row>
    <row r="37" spans="4:12" x14ac:dyDescent="0.2">
      <c r="D37" s="196" t="s">
        <v>145</v>
      </c>
      <c r="E37" s="196"/>
      <c r="F37" s="8" t="s">
        <v>51</v>
      </c>
      <c r="G37" s="10">
        <v>0.04</v>
      </c>
      <c r="H37" s="10">
        <v>0.04</v>
      </c>
      <c r="I37" s="10">
        <v>0.04</v>
      </c>
      <c r="J37" s="10">
        <v>0.04</v>
      </c>
      <c r="K37" s="10">
        <v>0.04</v>
      </c>
    </row>
    <row r="38" spans="4:12" x14ac:dyDescent="0.2">
      <c r="D38" s="196" t="s">
        <v>146</v>
      </c>
      <c r="E38" s="196"/>
      <c r="F38" s="8" t="s">
        <v>52</v>
      </c>
      <c r="G38" s="10">
        <v>7.0000000000000007E-2</v>
      </c>
      <c r="H38" s="10">
        <v>0.04</v>
      </c>
      <c r="I38" s="10">
        <v>7.0000000000000007E-2</v>
      </c>
      <c r="J38" s="10">
        <v>0.06</v>
      </c>
      <c r="K38" s="10">
        <v>0.05</v>
      </c>
      <c r="L38" s="182" t="s">
        <v>306</v>
      </c>
    </row>
    <row r="39" spans="4:12" x14ac:dyDescent="0.2">
      <c r="D39" s="196" t="s">
        <v>147</v>
      </c>
      <c r="E39" s="196"/>
      <c r="F39" s="8" t="s">
        <v>53</v>
      </c>
      <c r="G39" s="10">
        <v>0.03</v>
      </c>
      <c r="H39" s="10">
        <v>0.03</v>
      </c>
      <c r="I39" s="10">
        <v>0.01</v>
      </c>
      <c r="J39" s="10">
        <v>0.03</v>
      </c>
      <c r="K39" s="10">
        <v>0.01</v>
      </c>
    </row>
    <row r="40" spans="4:12" x14ac:dyDescent="0.2">
      <c r="D40" s="196" t="s">
        <v>149</v>
      </c>
      <c r="E40" s="196"/>
      <c r="F40" s="8" t="s">
        <v>54</v>
      </c>
      <c r="G40" s="10">
        <v>0.02</v>
      </c>
      <c r="H40" s="10">
        <v>0.02</v>
      </c>
      <c r="I40" s="10">
        <v>0.02</v>
      </c>
      <c r="J40" s="10">
        <v>0.02</v>
      </c>
      <c r="K40" s="10">
        <v>0.02</v>
      </c>
    </row>
    <row r="41" spans="4:12" x14ac:dyDescent="0.2">
      <c r="D41" s="206" t="s">
        <v>150</v>
      </c>
      <c r="E41" s="206"/>
      <c r="F41" s="135" t="s">
        <v>55</v>
      </c>
      <c r="G41" s="10">
        <v>7.0000000000000007E-2</v>
      </c>
      <c r="H41" s="10">
        <v>7.0000000000000007E-2</v>
      </c>
      <c r="I41" s="10">
        <v>0.08</v>
      </c>
      <c r="J41" s="10">
        <v>7.0000000000000007E-2</v>
      </c>
      <c r="K41" s="10">
        <v>7.0000000000000007E-2</v>
      </c>
      <c r="L41" s="182" t="s">
        <v>307</v>
      </c>
    </row>
    <row r="42" spans="4:12" x14ac:dyDescent="0.2">
      <c r="D42" s="196" t="s">
        <v>210</v>
      </c>
      <c r="E42" s="196"/>
      <c r="F42" s="8" t="s">
        <v>56</v>
      </c>
      <c r="G42" s="10">
        <v>0.06</v>
      </c>
      <c r="H42" s="10">
        <v>0.06</v>
      </c>
      <c r="I42" s="10">
        <v>0.06</v>
      </c>
      <c r="J42" s="10">
        <v>0.06</v>
      </c>
      <c r="K42" s="10">
        <v>0.06</v>
      </c>
    </row>
    <row r="43" spans="4:12" x14ac:dyDescent="0.2">
      <c r="D43" s="196" t="s">
        <v>211</v>
      </c>
      <c r="E43" s="196"/>
      <c r="F43" s="76" t="s">
        <v>57</v>
      </c>
      <c r="G43" s="77">
        <v>0.03</v>
      </c>
      <c r="H43" s="77">
        <v>0.03</v>
      </c>
      <c r="I43" s="77">
        <v>0.03</v>
      </c>
      <c r="J43" s="77">
        <v>0.03</v>
      </c>
      <c r="K43" s="77">
        <v>0.03</v>
      </c>
    </row>
    <row r="44" spans="4:12" x14ac:dyDescent="0.2">
      <c r="D44" s="196" t="s">
        <v>212</v>
      </c>
      <c r="E44" s="196"/>
      <c r="F44" s="8" t="s">
        <v>58</v>
      </c>
      <c r="G44" s="10">
        <v>0.03</v>
      </c>
      <c r="H44" s="10">
        <v>0.03</v>
      </c>
      <c r="I44" s="10">
        <v>0.03</v>
      </c>
      <c r="J44" s="10">
        <v>0.03</v>
      </c>
      <c r="K44" s="10">
        <v>0.03</v>
      </c>
    </row>
    <row r="45" spans="4:12" x14ac:dyDescent="0.2">
      <c r="D45" s="197" t="s">
        <v>214</v>
      </c>
      <c r="E45" s="197"/>
      <c r="F45" s="8" t="s">
        <v>59</v>
      </c>
      <c r="G45" s="10">
        <v>0.03</v>
      </c>
      <c r="H45" s="10">
        <v>0.03</v>
      </c>
      <c r="I45" s="10">
        <v>0.03</v>
      </c>
      <c r="J45" s="10">
        <v>0.03</v>
      </c>
      <c r="K45" s="10">
        <v>0.03</v>
      </c>
    </row>
    <row r="46" spans="4:12" x14ac:dyDescent="0.2">
      <c r="D46" s="198" t="s">
        <v>151</v>
      </c>
      <c r="E46" s="199"/>
      <c r="F46" s="164" t="s">
        <v>61</v>
      </c>
      <c r="G46" s="176"/>
      <c r="H46" s="167">
        <v>0.09</v>
      </c>
      <c r="I46" s="176"/>
      <c r="J46" s="176"/>
      <c r="K46" s="176"/>
    </row>
    <row r="47" spans="4:12" x14ac:dyDescent="0.2">
      <c r="D47" s="201" t="s">
        <v>152</v>
      </c>
      <c r="E47" s="202"/>
      <c r="F47" s="165" t="s">
        <v>62</v>
      </c>
      <c r="G47" s="176"/>
      <c r="H47" s="168">
        <v>0.12</v>
      </c>
      <c r="I47" s="176"/>
      <c r="J47" s="176"/>
      <c r="K47" s="176"/>
    </row>
    <row r="48" spans="4:12" x14ac:dyDescent="0.2">
      <c r="D48" s="204" t="s">
        <v>153</v>
      </c>
      <c r="E48" s="205"/>
      <c r="F48" s="166" t="s">
        <v>63</v>
      </c>
      <c r="G48" s="176"/>
      <c r="H48" s="169">
        <v>0.18</v>
      </c>
      <c r="I48" s="176"/>
      <c r="J48" s="176"/>
      <c r="K48" s="176"/>
    </row>
    <row r="49" spans="4:12" x14ac:dyDescent="0.2">
      <c r="D49" s="196" t="s">
        <v>78</v>
      </c>
      <c r="E49" s="196"/>
      <c r="F49" s="8" t="s">
        <v>64</v>
      </c>
      <c r="G49" s="10">
        <v>0.05</v>
      </c>
      <c r="H49" s="10">
        <v>0.05</v>
      </c>
      <c r="I49" s="10">
        <v>0.05</v>
      </c>
      <c r="J49" s="10">
        <v>0.05</v>
      </c>
      <c r="K49" s="10">
        <v>0.05</v>
      </c>
    </row>
    <row r="50" spans="4:12" x14ac:dyDescent="0.2">
      <c r="D50" s="196" t="s">
        <v>154</v>
      </c>
      <c r="E50" s="196"/>
      <c r="F50" s="8" t="s">
        <v>65</v>
      </c>
      <c r="G50" s="10">
        <v>0.06</v>
      </c>
      <c r="H50" s="10">
        <v>0.06</v>
      </c>
      <c r="I50" s="10">
        <v>0.06</v>
      </c>
      <c r="J50" s="176"/>
      <c r="K50" s="176"/>
    </row>
    <row r="51" spans="4:12" x14ac:dyDescent="0.2">
      <c r="D51" s="196" t="s">
        <v>155</v>
      </c>
      <c r="E51" s="196"/>
      <c r="F51" s="8" t="s">
        <v>66</v>
      </c>
      <c r="G51" s="10">
        <v>0.02</v>
      </c>
      <c r="H51" s="10">
        <v>0.02</v>
      </c>
      <c r="I51" s="10">
        <v>0.02</v>
      </c>
      <c r="J51" s="10">
        <v>0.02</v>
      </c>
      <c r="K51" s="10">
        <v>0.02</v>
      </c>
    </row>
    <row r="52" spans="4:12" x14ac:dyDescent="0.2">
      <c r="D52" s="209" t="s">
        <v>297</v>
      </c>
      <c r="E52" s="209"/>
      <c r="F52" s="76" t="s">
        <v>67</v>
      </c>
      <c r="G52" s="77">
        <v>0.02</v>
      </c>
      <c r="H52" s="77">
        <v>0.02</v>
      </c>
      <c r="I52" s="77">
        <v>0.02</v>
      </c>
      <c r="J52" s="77">
        <v>0.02</v>
      </c>
      <c r="K52" s="176"/>
    </row>
    <row r="53" spans="4:12" x14ac:dyDescent="0.2">
      <c r="D53" s="209" t="s">
        <v>291</v>
      </c>
      <c r="E53" s="209"/>
      <c r="F53" s="76" t="s">
        <v>68</v>
      </c>
      <c r="G53" s="77">
        <v>0.03</v>
      </c>
      <c r="H53" s="77">
        <v>0.03</v>
      </c>
      <c r="I53" s="77">
        <v>0.03</v>
      </c>
      <c r="J53" s="176"/>
      <c r="K53" s="176"/>
    </row>
    <row r="54" spans="4:12" x14ac:dyDescent="0.2">
      <c r="D54" s="196" t="s">
        <v>290</v>
      </c>
      <c r="E54" s="196"/>
      <c r="F54" s="8" t="s">
        <v>69</v>
      </c>
      <c r="G54" s="10">
        <v>0.02</v>
      </c>
      <c r="H54" s="10">
        <v>0.02</v>
      </c>
      <c r="I54" s="10">
        <v>0.02</v>
      </c>
      <c r="J54" s="176"/>
      <c r="K54" s="176"/>
    </row>
    <row r="55" spans="4:12" x14ac:dyDescent="0.2">
      <c r="D55" s="172"/>
      <c r="E55" s="173" t="s">
        <v>292</v>
      </c>
      <c r="F55" s="78" t="s">
        <v>70</v>
      </c>
      <c r="G55" s="79">
        <v>0.01</v>
      </c>
      <c r="H55" s="79">
        <v>0.01</v>
      </c>
      <c r="I55" s="79">
        <v>0.01</v>
      </c>
      <c r="J55" s="79">
        <v>0.01</v>
      </c>
      <c r="K55" s="79">
        <v>0.01</v>
      </c>
    </row>
    <row r="56" spans="4:12" x14ac:dyDescent="0.2">
      <c r="D56" s="197" t="s">
        <v>119</v>
      </c>
      <c r="E56" s="197"/>
      <c r="F56" s="8" t="s">
        <v>141</v>
      </c>
      <c r="G56" s="10">
        <v>0.01</v>
      </c>
      <c r="H56" s="10">
        <v>0.01</v>
      </c>
      <c r="I56" s="10">
        <v>0.01</v>
      </c>
      <c r="J56" s="10">
        <v>0.01</v>
      </c>
      <c r="K56" s="10">
        <v>0.01</v>
      </c>
    </row>
    <row r="57" spans="4:12" x14ac:dyDescent="0.2">
      <c r="D57" s="196" t="s">
        <v>119</v>
      </c>
      <c r="E57" s="196"/>
      <c r="F57" s="184" t="s">
        <v>142</v>
      </c>
      <c r="G57" s="179">
        <v>0.13</v>
      </c>
      <c r="H57" s="179">
        <v>0.13</v>
      </c>
      <c r="I57" s="179">
        <v>0.13</v>
      </c>
      <c r="J57" s="179">
        <v>0.13</v>
      </c>
      <c r="K57" s="179">
        <v>0.13</v>
      </c>
    </row>
    <row r="58" spans="4:12" x14ac:dyDescent="0.2">
      <c r="D58" s="180"/>
      <c r="E58" s="180"/>
      <c r="F58" s="183"/>
      <c r="G58" s="178"/>
      <c r="H58" s="178"/>
      <c r="I58" s="178"/>
      <c r="J58" s="178"/>
      <c r="K58" s="178"/>
    </row>
    <row r="59" spans="4:12" x14ac:dyDescent="0.2">
      <c r="D59" s="203" t="s">
        <v>146</v>
      </c>
      <c r="E59" s="203"/>
      <c r="F59" s="8" t="s">
        <v>85</v>
      </c>
      <c r="G59" s="10">
        <v>0.02</v>
      </c>
      <c r="H59" s="10">
        <v>1.4999999999999999E-2</v>
      </c>
      <c r="I59" s="10">
        <v>2.5000000000000001E-2</v>
      </c>
      <c r="J59" s="10">
        <v>1.4999999999999999E-2</v>
      </c>
      <c r="K59" s="10">
        <v>0.02</v>
      </c>
      <c r="L59" s="182" t="s">
        <v>309</v>
      </c>
    </row>
    <row r="60" spans="4:12" x14ac:dyDescent="0.2">
      <c r="D60" s="203" t="s">
        <v>150</v>
      </c>
      <c r="E60" s="203"/>
      <c r="F60" s="8" t="s">
        <v>86</v>
      </c>
      <c r="G60" s="10">
        <v>0.01</v>
      </c>
      <c r="H60" s="10">
        <v>5.0000000000000001E-3</v>
      </c>
      <c r="I60" s="10">
        <v>0.01</v>
      </c>
      <c r="J60" s="10">
        <v>0.01</v>
      </c>
      <c r="K60" s="10">
        <v>0.01</v>
      </c>
      <c r="L60" s="182" t="s">
        <v>309</v>
      </c>
    </row>
    <row r="61" spans="4:12" x14ac:dyDescent="0.2">
      <c r="D61" s="203" t="s">
        <v>162</v>
      </c>
      <c r="E61" s="203"/>
      <c r="F61" s="8" t="s">
        <v>87</v>
      </c>
      <c r="G61" s="10">
        <v>0.01</v>
      </c>
      <c r="H61" s="188">
        <v>1.2500000000000001E-2</v>
      </c>
      <c r="I61" s="10">
        <v>1.4999999999999999E-2</v>
      </c>
      <c r="J61" s="10">
        <v>1.4999999999999999E-2</v>
      </c>
      <c r="K61" s="10">
        <v>0.1</v>
      </c>
      <c r="L61" s="182" t="s">
        <v>309</v>
      </c>
    </row>
    <row r="62" spans="4:12" ht="13.5" thickBot="1" x14ac:dyDescent="0.25">
      <c r="D62" s="200" t="s">
        <v>96</v>
      </c>
      <c r="E62" s="200"/>
      <c r="F62" s="185" t="s">
        <v>89</v>
      </c>
      <c r="G62" s="187">
        <v>0.05</v>
      </c>
      <c r="H62" s="187">
        <v>0.05</v>
      </c>
      <c r="I62" s="187">
        <v>0.05</v>
      </c>
      <c r="J62" s="187">
        <v>0.05</v>
      </c>
      <c r="K62" s="187">
        <v>0.05</v>
      </c>
      <c r="L62" s="182" t="s">
        <v>309</v>
      </c>
    </row>
    <row r="63" spans="4:12" ht="13.5" thickTop="1" x14ac:dyDescent="0.2">
      <c r="G63" s="178"/>
      <c r="H63" s="178"/>
      <c r="I63" s="178"/>
      <c r="J63" s="178"/>
      <c r="K63" s="178"/>
    </row>
    <row r="64" spans="4:12" x14ac:dyDescent="0.2">
      <c r="F64" s="11" t="s">
        <v>36</v>
      </c>
      <c r="G64" s="9">
        <f>SUM(G15:G62)</f>
        <v>1.5850000000000006</v>
      </c>
      <c r="H64" s="9">
        <f t="shared" ref="H64:K64" si="0">SUM(H15:H62)</f>
        <v>1.8875000000000004</v>
      </c>
      <c r="I64" s="9">
        <f t="shared" si="0"/>
        <v>1.4950000000000003</v>
      </c>
      <c r="J64" s="9">
        <f t="shared" si="0"/>
        <v>1.4050000000000002</v>
      </c>
      <c r="K64" s="9">
        <f t="shared" si="0"/>
        <v>1.3750000000000004</v>
      </c>
    </row>
    <row r="66" spans="3:13" x14ac:dyDescent="0.2">
      <c r="E66" s="208" t="s">
        <v>301</v>
      </c>
      <c r="F66" s="208"/>
      <c r="G66" s="12">
        <f>G7*G9*G11*G64</f>
        <v>0</v>
      </c>
      <c r="H66" s="12">
        <f>H7*H9*H11*H64</f>
        <v>0</v>
      </c>
      <c r="I66" s="12">
        <f>I7*I9*I11*I64</f>
        <v>0</v>
      </c>
      <c r="J66" s="12">
        <f>J7*J9*J11*J64</f>
        <v>0</v>
      </c>
      <c r="K66" s="12">
        <f>K7*K9*K11*K64</f>
        <v>0</v>
      </c>
      <c r="L66" s="88">
        <f>SUM(G66:K66)</f>
        <v>0</v>
      </c>
    </row>
    <row r="67" spans="3:13" x14ac:dyDescent="0.2">
      <c r="C67" s="189" t="s">
        <v>180</v>
      </c>
      <c r="D67" s="106"/>
      <c r="E67" s="106"/>
      <c r="G67" s="12"/>
      <c r="H67" s="12"/>
      <c r="I67" s="12"/>
      <c r="J67" s="12"/>
      <c r="K67" s="12"/>
      <c r="L67" s="88"/>
    </row>
    <row r="68" spans="3:13" ht="13.5" thickBot="1" x14ac:dyDescent="0.25">
      <c r="C68" s="186" t="s">
        <v>316</v>
      </c>
      <c r="D68" s="186"/>
      <c r="E68" s="186"/>
      <c r="F68" s="22"/>
      <c r="G68" s="12"/>
      <c r="H68" s="12"/>
      <c r="I68" s="212" t="s">
        <v>324</v>
      </c>
      <c r="J68" s="212"/>
      <c r="K68" s="93">
        <v>0</v>
      </c>
      <c r="L68" s="91">
        <f>L66*K68</f>
        <v>0</v>
      </c>
    </row>
    <row r="69" spans="3:13" ht="14.25" thickTop="1" thickBot="1" x14ac:dyDescent="0.25">
      <c r="C69" s="186" t="s">
        <v>317</v>
      </c>
      <c r="D69" s="186"/>
      <c r="E69" s="186"/>
      <c r="F69" s="22"/>
      <c r="G69" s="12"/>
      <c r="H69" s="12"/>
      <c r="I69" s="194"/>
      <c r="J69" s="194"/>
      <c r="K69" s="93"/>
      <c r="L69" s="88"/>
    </row>
    <row r="70" spans="3:13" ht="13.5" thickBot="1" x14ac:dyDescent="0.25">
      <c r="C70" t="s">
        <v>318</v>
      </c>
      <c r="G70" s="12"/>
      <c r="H70" s="12"/>
      <c r="J70" s="213" t="s">
        <v>323</v>
      </c>
      <c r="K70" s="213"/>
      <c r="L70" s="30">
        <f>L66+L68</f>
        <v>0</v>
      </c>
    </row>
    <row r="71" spans="3:13" ht="13.5" thickBot="1" x14ac:dyDescent="0.25">
      <c r="G71" s="106"/>
      <c r="H71" s="106"/>
      <c r="I71" s="107"/>
      <c r="L71" s="31"/>
    </row>
    <row r="72" spans="3:13" ht="13.5" thickBot="1" x14ac:dyDescent="0.25">
      <c r="C72" s="195" t="s">
        <v>312</v>
      </c>
      <c r="D72" s="195"/>
      <c r="E72" s="195"/>
      <c r="F72" s="195"/>
      <c r="I72" s="107"/>
      <c r="K72" s="32" t="s">
        <v>45</v>
      </c>
      <c r="L72" s="30">
        <f>L70*L12</f>
        <v>0</v>
      </c>
    </row>
    <row r="73" spans="3:13" ht="13.5" thickBot="1" x14ac:dyDescent="0.25">
      <c r="C73" s="195" t="s">
        <v>311</v>
      </c>
      <c r="D73" s="195"/>
      <c r="E73" s="195"/>
      <c r="F73" s="195"/>
      <c r="I73" s="107"/>
    </row>
    <row r="74" spans="3:13" ht="13.5" thickBot="1" x14ac:dyDescent="0.25">
      <c r="K74" s="32" t="s">
        <v>46</v>
      </c>
      <c r="L74" s="30">
        <f>L70+L72</f>
        <v>0</v>
      </c>
      <c r="M74" s="81" t="s">
        <v>187</v>
      </c>
    </row>
    <row r="75" spans="3:13" x14ac:dyDescent="0.2">
      <c r="C75" s="22" t="s">
        <v>313</v>
      </c>
      <c r="J75" s="8" t="s">
        <v>182</v>
      </c>
      <c r="K75" s="93">
        <v>0</v>
      </c>
      <c r="L75" s="109">
        <f>L74*K75</f>
        <v>0</v>
      </c>
      <c r="M75" t="s">
        <v>188</v>
      </c>
    </row>
    <row r="76" spans="3:13" x14ac:dyDescent="0.2">
      <c r="C76" s="22" t="s">
        <v>308</v>
      </c>
      <c r="I76" s="107"/>
      <c r="J76" s="110" t="s">
        <v>183</v>
      </c>
      <c r="K76" s="111"/>
      <c r="L76" s="112">
        <f>L74-L75</f>
        <v>0</v>
      </c>
    </row>
    <row r="77" spans="3:13" x14ac:dyDescent="0.2">
      <c r="C77" s="22"/>
      <c r="I77" s="107"/>
    </row>
    <row r="78" spans="3:13" x14ac:dyDescent="0.2">
      <c r="C78" s="22" t="s">
        <v>314</v>
      </c>
      <c r="I78" s="107"/>
      <c r="J78" t="s">
        <v>184</v>
      </c>
      <c r="K78" s="85">
        <v>0.05</v>
      </c>
      <c r="L78" s="113">
        <f>L76*K78</f>
        <v>0</v>
      </c>
    </row>
    <row r="79" spans="3:13" x14ac:dyDescent="0.2">
      <c r="J79" t="s">
        <v>185</v>
      </c>
      <c r="K79" s="83"/>
      <c r="L79" s="84">
        <f>SUM(L76:L78)</f>
        <v>0</v>
      </c>
    </row>
    <row r="80" spans="3:13" x14ac:dyDescent="0.2">
      <c r="C80" s="186" t="s">
        <v>315</v>
      </c>
      <c r="D80" s="1"/>
      <c r="E80" s="1"/>
      <c r="F80" s="1"/>
      <c r="G80" s="1"/>
      <c r="H80" s="1"/>
      <c r="K80" s="83"/>
      <c r="L80" s="83"/>
    </row>
    <row r="81" spans="3:12" x14ac:dyDescent="0.2">
      <c r="C81" s="1" t="s">
        <v>319</v>
      </c>
      <c r="D81" s="1"/>
      <c r="E81" s="1"/>
      <c r="F81" s="1"/>
      <c r="G81" s="1"/>
      <c r="H81" s="1"/>
      <c r="J81" t="s">
        <v>186</v>
      </c>
      <c r="K81" s="85">
        <v>0.22</v>
      </c>
      <c r="L81" s="113">
        <f>L79*K81</f>
        <v>0</v>
      </c>
    </row>
    <row r="82" spans="3:12" x14ac:dyDescent="0.2">
      <c r="J82" s="114" t="s">
        <v>7</v>
      </c>
      <c r="K82" s="111"/>
      <c r="L82" s="115">
        <f>SUM(L79:L81)</f>
        <v>0</v>
      </c>
    </row>
    <row r="83" spans="3:12" x14ac:dyDescent="0.2">
      <c r="C83" s="136" t="s">
        <v>221</v>
      </c>
      <c r="D83" s="136"/>
      <c r="E83" s="136"/>
    </row>
    <row r="85" spans="3:12" x14ac:dyDescent="0.2">
      <c r="C85" s="163" t="s">
        <v>326</v>
      </c>
    </row>
    <row r="86" spans="3:12" ht="51.75" customHeight="1" x14ac:dyDescent="0.2">
      <c r="C86" s="210" t="s">
        <v>327</v>
      </c>
      <c r="D86" s="211"/>
      <c r="E86" s="211"/>
      <c r="F86" s="211"/>
      <c r="G86" s="211"/>
      <c r="H86" s="211"/>
    </row>
    <row r="90" spans="3:12" x14ac:dyDescent="0.2">
      <c r="I90" s="1"/>
    </row>
    <row r="91" spans="3:12" x14ac:dyDescent="0.2">
      <c r="I91" s="1"/>
    </row>
  </sheetData>
  <mergeCells count="48">
    <mergeCell ref="C86:H86"/>
    <mergeCell ref="I68:J68"/>
    <mergeCell ref="J70:K70"/>
    <mergeCell ref="D15:E15"/>
    <mergeCell ref="D16:E16"/>
    <mergeCell ref="D19:E19"/>
    <mergeCell ref="D20:E20"/>
    <mergeCell ref="D21:E21"/>
    <mergeCell ref="D17:E17"/>
    <mergeCell ref="D18:E18"/>
    <mergeCell ref="D22:E22"/>
    <mergeCell ref="D23:E23"/>
    <mergeCell ref="D28:E28"/>
    <mergeCell ref="D24:E24"/>
    <mergeCell ref="D25:E25"/>
    <mergeCell ref="D26:E26"/>
    <mergeCell ref="D27:E27"/>
    <mergeCell ref="D30:E30"/>
    <mergeCell ref="D31:E31"/>
    <mergeCell ref="E66:F66"/>
    <mergeCell ref="D32:E32"/>
    <mergeCell ref="D50:E50"/>
    <mergeCell ref="D51:E51"/>
    <mergeCell ref="D52:E52"/>
    <mergeCell ref="D53:E53"/>
    <mergeCell ref="D54:E54"/>
    <mergeCell ref="D56:E56"/>
    <mergeCell ref="D57:E57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62:E62"/>
    <mergeCell ref="D47:E47"/>
    <mergeCell ref="D59:E59"/>
    <mergeCell ref="D60:E60"/>
    <mergeCell ref="D61:E61"/>
    <mergeCell ref="D48:E48"/>
    <mergeCell ref="D49:E49"/>
  </mergeCells>
  <phoneticPr fontId="1" type="noConversion"/>
  <pageMargins left="0.31" right="0.28999999999999998" top="0.41" bottom="0.41" header="0.21" footer="0.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rgb="FF92D050"/>
  </sheetPr>
  <dimension ref="C4:M48"/>
  <sheetViews>
    <sheetView zoomScale="110" zoomScaleNormal="110" workbookViewId="0">
      <selection activeCell="S1" sqref="S1:S1048576"/>
    </sheetView>
  </sheetViews>
  <sheetFormatPr defaultRowHeight="12.75" x14ac:dyDescent="0.2"/>
  <cols>
    <col min="1" max="1" width="3.85546875" customWidth="1"/>
    <col min="2" max="2" width="4.5703125" customWidth="1"/>
    <col min="3" max="3" width="19" customWidth="1"/>
    <col min="4" max="4" width="1.85546875" customWidth="1"/>
    <col min="5" max="5" width="12.42578125" customWidth="1"/>
    <col min="6" max="6" width="10.42578125" customWidth="1"/>
    <col min="7" max="7" width="12.85546875" customWidth="1"/>
    <col min="8" max="8" width="12.140625" bestFit="1" customWidth="1"/>
    <col min="9" max="11" width="10.5703125" bestFit="1" customWidth="1"/>
    <col min="12" max="12" width="12.28515625" customWidth="1"/>
  </cols>
  <sheetData>
    <row r="4" spans="3:12" x14ac:dyDescent="0.2">
      <c r="C4" s="1" t="s">
        <v>0</v>
      </c>
      <c r="G4" s="171" t="s">
        <v>232</v>
      </c>
      <c r="H4" s="108" t="s">
        <v>248</v>
      </c>
      <c r="I4" s="108" t="s">
        <v>259</v>
      </c>
      <c r="J4" s="108" t="s">
        <v>263</v>
      </c>
      <c r="K4" s="108" t="s">
        <v>269</v>
      </c>
      <c r="L4" s="2" t="s">
        <v>7</v>
      </c>
    </row>
    <row r="5" spans="3:12" x14ac:dyDescent="0.2">
      <c r="C5" s="13" t="s">
        <v>16</v>
      </c>
      <c r="D5" s="13"/>
      <c r="E5" s="15" t="s">
        <v>15</v>
      </c>
      <c r="F5" s="13"/>
      <c r="G5" s="41" t="s">
        <v>293</v>
      </c>
      <c r="H5" s="16" t="s">
        <v>296</v>
      </c>
      <c r="I5" s="16" t="s">
        <v>295</v>
      </c>
      <c r="J5" s="16" t="s">
        <v>8</v>
      </c>
      <c r="K5" s="16" t="s">
        <v>121</v>
      </c>
    </row>
    <row r="6" spans="3:12" ht="13.5" thickBot="1" x14ac:dyDescent="0.25">
      <c r="G6" s="40"/>
      <c r="H6" s="2"/>
      <c r="I6" s="2"/>
      <c r="J6" s="2"/>
      <c r="K6" s="2"/>
    </row>
    <row r="7" spans="3:12" ht="13.5" thickBot="1" x14ac:dyDescent="0.25">
      <c r="C7" s="1" t="s">
        <v>1</v>
      </c>
      <c r="E7" s="4" t="s">
        <v>8</v>
      </c>
      <c r="G7" s="42">
        <v>24000</v>
      </c>
      <c r="H7" s="3">
        <v>100000</v>
      </c>
      <c r="I7" s="3">
        <v>24000</v>
      </c>
      <c r="J7" s="3">
        <v>100000</v>
      </c>
      <c r="K7" s="3">
        <v>100000</v>
      </c>
      <c r="L7" s="35">
        <f>SUM(G7:K7)</f>
        <v>348000</v>
      </c>
    </row>
    <row r="8" spans="3:12" x14ac:dyDescent="0.2">
      <c r="C8" s="1"/>
      <c r="E8" s="4"/>
      <c r="G8" s="50"/>
      <c r="H8" s="51"/>
      <c r="I8" s="51"/>
      <c r="J8" s="51"/>
      <c r="K8" s="51"/>
      <c r="L8" s="52"/>
    </row>
    <row r="9" spans="3:12" x14ac:dyDescent="0.2">
      <c r="C9" s="38" t="s">
        <v>71</v>
      </c>
      <c r="E9" s="39">
        <v>250000</v>
      </c>
      <c r="G9" s="53">
        <f>G7</f>
        <v>24000</v>
      </c>
      <c r="H9" s="54">
        <v>100000</v>
      </c>
      <c r="I9" s="54">
        <f>I7</f>
        <v>24000</v>
      </c>
      <c r="J9" s="54">
        <v>100000</v>
      </c>
      <c r="K9" s="54">
        <v>100000</v>
      </c>
      <c r="L9" s="52"/>
    </row>
    <row r="10" spans="3:12" x14ac:dyDescent="0.2">
      <c r="C10" s="38" t="s">
        <v>73</v>
      </c>
      <c r="E10" s="39">
        <v>500000</v>
      </c>
      <c r="G10" s="57">
        <v>0</v>
      </c>
      <c r="H10" s="58">
        <v>0</v>
      </c>
      <c r="I10" s="58">
        <v>0</v>
      </c>
      <c r="J10" s="58">
        <v>0</v>
      </c>
      <c r="K10" s="58">
        <v>0</v>
      </c>
      <c r="L10" s="52"/>
    </row>
    <row r="11" spans="3:12" x14ac:dyDescent="0.2">
      <c r="C11" s="38" t="s">
        <v>73</v>
      </c>
      <c r="E11" s="39">
        <v>1000000</v>
      </c>
      <c r="G11" s="60">
        <v>0</v>
      </c>
      <c r="H11" s="61">
        <v>0</v>
      </c>
      <c r="I11" s="61">
        <v>0</v>
      </c>
      <c r="J11" s="61">
        <v>0</v>
      </c>
      <c r="K11" s="61">
        <v>0</v>
      </c>
      <c r="L11" s="52"/>
    </row>
    <row r="12" spans="3:12" x14ac:dyDescent="0.2">
      <c r="C12" s="38" t="s">
        <v>73</v>
      </c>
      <c r="E12" s="39">
        <v>2500000</v>
      </c>
      <c r="G12" s="63">
        <v>0</v>
      </c>
      <c r="H12" s="64">
        <v>0</v>
      </c>
      <c r="I12" s="64">
        <v>0</v>
      </c>
      <c r="J12" s="64">
        <v>0</v>
      </c>
      <c r="K12" s="64">
        <v>0</v>
      </c>
      <c r="L12" s="52"/>
    </row>
    <row r="13" spans="3:12" x14ac:dyDescent="0.2">
      <c r="C13" s="38" t="s">
        <v>73</v>
      </c>
      <c r="E13" s="39">
        <v>10000000</v>
      </c>
      <c r="G13" s="66">
        <v>0</v>
      </c>
      <c r="H13" s="67">
        <v>0</v>
      </c>
      <c r="I13" s="67">
        <v>0</v>
      </c>
      <c r="J13" s="67">
        <v>0</v>
      </c>
      <c r="K13" s="67">
        <v>0</v>
      </c>
      <c r="L13" s="52"/>
    </row>
    <row r="14" spans="3:12" x14ac:dyDescent="0.2">
      <c r="C14" s="71" t="s">
        <v>72</v>
      </c>
      <c r="D14" s="72"/>
      <c r="E14" s="73">
        <v>10000000</v>
      </c>
      <c r="F14" s="72"/>
      <c r="G14" s="74">
        <v>0</v>
      </c>
      <c r="H14" s="75">
        <v>0</v>
      </c>
      <c r="I14" s="75">
        <v>0</v>
      </c>
      <c r="J14" s="75">
        <v>0</v>
      </c>
      <c r="K14" s="75">
        <v>0</v>
      </c>
      <c r="L14" s="52"/>
    </row>
    <row r="15" spans="3:12" x14ac:dyDescent="0.2">
      <c r="C15" s="1"/>
      <c r="G15" s="124"/>
    </row>
    <row r="16" spans="3:12" ht="24.75" customHeight="1" x14ac:dyDescent="0.2">
      <c r="C16" s="105" t="s">
        <v>10</v>
      </c>
      <c r="D16" s="13"/>
      <c r="E16" s="17" t="s">
        <v>9</v>
      </c>
      <c r="F16" s="13"/>
      <c r="G16" s="44">
        <v>0</v>
      </c>
      <c r="H16" s="18">
        <v>0</v>
      </c>
      <c r="I16" s="18">
        <v>0</v>
      </c>
      <c r="J16" s="18">
        <v>0</v>
      </c>
      <c r="K16" s="18">
        <v>0</v>
      </c>
    </row>
    <row r="17" spans="3:12" x14ac:dyDescent="0.2">
      <c r="G17" s="43"/>
    </row>
    <row r="18" spans="3:12" ht="22.5" x14ac:dyDescent="0.2">
      <c r="C18" s="104" t="s">
        <v>14</v>
      </c>
      <c r="E18" s="6" t="s">
        <v>11</v>
      </c>
      <c r="G18" s="170">
        <f>IF(G7&lt;=25000,0.20411,0.03+10/G7^0.4)</f>
        <v>0.20411000000000001</v>
      </c>
      <c r="H18" s="175">
        <f>IF(H7&lt;=25000,0.20411,0.03+10/H7^0.4)</f>
        <v>0.12999999999999995</v>
      </c>
      <c r="I18" s="175">
        <f>IF(I7&lt;=25000,0.20411,0.03+10/I7^0.4)</f>
        <v>0.20411000000000001</v>
      </c>
      <c r="J18" s="175">
        <f>IF(J7&lt;=25000,0.20411,0.03+10/J7^0.4)</f>
        <v>0.12999999999999995</v>
      </c>
      <c r="K18" s="175">
        <f>IF(K7&lt;=25000,0.20411,0.03+10/K7^0.4)</f>
        <v>0.12999999999999995</v>
      </c>
      <c r="L18" s="89" t="s">
        <v>47</v>
      </c>
    </row>
    <row r="19" spans="3:12" x14ac:dyDescent="0.2">
      <c r="C19" s="5"/>
      <c r="E19" s="6"/>
      <c r="G19" s="45"/>
      <c r="H19" s="34"/>
      <c r="I19" s="34"/>
      <c r="J19" s="34"/>
      <c r="L19" s="90">
        <f>IF(L7&lt;=1000000,0.25,'perc spese'!D12)</f>
        <v>0.25</v>
      </c>
    </row>
    <row r="20" spans="3:12" x14ac:dyDescent="0.2">
      <c r="C20" s="5"/>
      <c r="E20" s="6"/>
      <c r="G20" s="46"/>
      <c r="H20" s="7"/>
      <c r="I20" s="7"/>
      <c r="J20" s="7"/>
      <c r="K20" s="7"/>
    </row>
    <row r="21" spans="3:12" x14ac:dyDescent="0.2">
      <c r="C21" s="8" t="s">
        <v>75</v>
      </c>
      <c r="G21" s="43"/>
    </row>
    <row r="22" spans="3:12" x14ac:dyDescent="0.2">
      <c r="C22" s="14" t="s">
        <v>12</v>
      </c>
      <c r="E22" s="6" t="s">
        <v>13</v>
      </c>
      <c r="F22" s="8"/>
      <c r="G22" s="47"/>
      <c r="H22" s="10"/>
      <c r="I22" s="10"/>
      <c r="J22" s="10"/>
      <c r="K22" s="10"/>
    </row>
    <row r="23" spans="3:12" x14ac:dyDescent="0.2">
      <c r="E23" s="33" t="s">
        <v>74</v>
      </c>
      <c r="F23" s="8" t="s">
        <v>27</v>
      </c>
      <c r="G23" s="47"/>
      <c r="H23" s="10"/>
      <c r="I23" s="10"/>
      <c r="J23" s="10"/>
      <c r="K23" s="10"/>
    </row>
    <row r="24" spans="3:12" x14ac:dyDescent="0.2">
      <c r="C24" s="38" t="s">
        <v>71</v>
      </c>
      <c r="E24" s="39">
        <v>250000</v>
      </c>
      <c r="F24" s="49"/>
      <c r="G24" s="142">
        <v>3.9E-2</v>
      </c>
      <c r="H24" s="143">
        <v>3.9E-2</v>
      </c>
      <c r="I24" s="143">
        <v>3.9E-2</v>
      </c>
      <c r="J24" s="143">
        <v>6.8000000000000005E-2</v>
      </c>
      <c r="K24" s="143">
        <v>5.2999999999999999E-2</v>
      </c>
    </row>
    <row r="25" spans="3:12" x14ac:dyDescent="0.2">
      <c r="C25" s="38" t="s">
        <v>73</v>
      </c>
      <c r="E25" s="39">
        <v>500000</v>
      </c>
      <c r="F25" s="49"/>
      <c r="G25" s="144">
        <v>0.01</v>
      </c>
      <c r="H25" s="145">
        <v>0.01</v>
      </c>
      <c r="I25" s="145">
        <v>0.01</v>
      </c>
      <c r="J25" s="145">
        <v>5.8000000000000003E-2</v>
      </c>
      <c r="K25" s="145">
        <v>4.8000000000000001E-2</v>
      </c>
    </row>
    <row r="26" spans="3:12" x14ac:dyDescent="0.2">
      <c r="C26" s="38" t="s">
        <v>73</v>
      </c>
      <c r="E26" s="39">
        <v>1000000</v>
      </c>
      <c r="F26" s="49"/>
      <c r="G26" s="146">
        <v>1.2999999999999999E-2</v>
      </c>
      <c r="H26" s="147">
        <v>1.2999999999999999E-2</v>
      </c>
      <c r="I26" s="147">
        <v>1.2999999999999999E-2</v>
      </c>
      <c r="J26" s="147">
        <v>4.7E-2</v>
      </c>
      <c r="K26" s="147">
        <v>4.3999999999999997E-2</v>
      </c>
    </row>
    <row r="27" spans="3:12" x14ac:dyDescent="0.2">
      <c r="C27" s="38" t="s">
        <v>73</v>
      </c>
      <c r="E27" s="39">
        <v>2500000</v>
      </c>
      <c r="F27" s="49"/>
      <c r="G27" s="148">
        <v>1.7999999999999999E-2</v>
      </c>
      <c r="H27" s="149">
        <v>1.7999999999999999E-2</v>
      </c>
      <c r="I27" s="149">
        <v>1.7999999999999999E-2</v>
      </c>
      <c r="J27" s="149">
        <v>3.4000000000000002E-2</v>
      </c>
      <c r="K27" s="149">
        <v>4.2000000000000003E-2</v>
      </c>
    </row>
    <row r="28" spans="3:12" x14ac:dyDescent="0.2">
      <c r="C28" s="38" t="s">
        <v>73</v>
      </c>
      <c r="E28" s="39">
        <v>10000000</v>
      </c>
      <c r="F28" s="49"/>
      <c r="G28" s="150">
        <v>2.1999999999999999E-2</v>
      </c>
      <c r="H28" s="151">
        <v>2.1999999999999999E-2</v>
      </c>
      <c r="I28" s="151">
        <v>2.1999999999999999E-2</v>
      </c>
      <c r="J28" s="151">
        <v>1.9E-2</v>
      </c>
      <c r="K28" s="151">
        <v>2.7E-2</v>
      </c>
    </row>
    <row r="29" spans="3:12" x14ac:dyDescent="0.2">
      <c r="C29" s="38" t="s">
        <v>72</v>
      </c>
      <c r="E29" s="39">
        <v>10000000</v>
      </c>
      <c r="F29" s="49"/>
      <c r="G29" s="152">
        <v>2.1000000000000001E-2</v>
      </c>
      <c r="H29" s="153">
        <v>2.1000000000000001E-2</v>
      </c>
      <c r="I29" s="153">
        <v>2.1000000000000001E-2</v>
      </c>
      <c r="J29" s="153">
        <v>1.7999999999999999E-2</v>
      </c>
      <c r="K29" s="153">
        <v>2.5000000000000001E-2</v>
      </c>
    </row>
    <row r="30" spans="3:12" ht="13.5" thickBot="1" x14ac:dyDescent="0.25">
      <c r="F30" s="20"/>
      <c r="G30" s="48"/>
      <c r="H30" s="19"/>
      <c r="I30" s="19"/>
      <c r="J30" s="19"/>
      <c r="K30" s="19"/>
    </row>
    <row r="31" spans="3:12" ht="14.25" thickTop="1" thickBot="1" x14ac:dyDescent="0.25">
      <c r="F31" s="11"/>
      <c r="G31" s="9"/>
      <c r="H31" s="9"/>
      <c r="I31" s="9"/>
      <c r="J31" s="9"/>
      <c r="K31" s="9"/>
    </row>
    <row r="32" spans="3:12" ht="13.5" thickBot="1" x14ac:dyDescent="0.25">
      <c r="E32" s="208" t="s">
        <v>124</v>
      </c>
      <c r="F32" s="208"/>
      <c r="G32" s="12">
        <f>(G9*G16*G18*G24)+(G10*G16*G18*G25)+(G11*G16*G18*G26)+(G12*G16*G18*G27)+(G13*G16*G18*G28)+(G14*G16*G18*G29)</f>
        <v>0</v>
      </c>
      <c r="H32" s="12">
        <f>(H9*H16*H18*H24)+(H10*H16*H18*H25)+(H11*H16*H18*H26)+(H12*H16*H18*H27)+(H13*H16*H18*H28)+(H14*H16*H18*H29)</f>
        <v>0</v>
      </c>
      <c r="I32" s="12">
        <f>(I9*I16*I18*I24)+(I10*I16*I18*I25)+(I11*I16*I18*I26)+(I12*I16*I18*I27)+(I13*I16*I18*I28)+(I14*I16*I18*I29)</f>
        <v>0</v>
      </c>
      <c r="J32" s="12">
        <f>(J9*J16*J18*J24)+(J10*J16*J18*J25)+(J11*J16*J18*J26)+(J12*J16*J18*J27)+(J13*J16*J18*J28)+(J14*J16*J18*J29)</f>
        <v>0</v>
      </c>
      <c r="K32" s="12">
        <f>(K9*K16*K18*K24)+(K10*K16*K18*K25)+(K11*K16*K18*K26)+(K12*K16*K18*K27)+(K13*K16*K18*K28)+(K14*K16*K18*K29)</f>
        <v>0</v>
      </c>
      <c r="L32" s="30">
        <f>SUM(G32:K32)</f>
        <v>0</v>
      </c>
    </row>
    <row r="33" spans="3:13" x14ac:dyDescent="0.2">
      <c r="L33" s="31"/>
    </row>
    <row r="34" spans="3:13" ht="13.5" thickBot="1" x14ac:dyDescent="0.25">
      <c r="I34" s="212" t="s">
        <v>324</v>
      </c>
      <c r="J34" s="212"/>
      <c r="K34" s="93">
        <v>0</v>
      </c>
      <c r="L34" s="91">
        <f>L32*K34</f>
        <v>0</v>
      </c>
    </row>
    <row r="35" spans="3:13" ht="14.25" thickTop="1" thickBot="1" x14ac:dyDescent="0.25">
      <c r="I35" s="194"/>
      <c r="J35" s="194"/>
      <c r="K35" s="93"/>
      <c r="L35" s="88"/>
    </row>
    <row r="36" spans="3:13" ht="13.5" thickBot="1" x14ac:dyDescent="0.25">
      <c r="J36" s="213" t="s">
        <v>323</v>
      </c>
      <c r="K36" s="213"/>
      <c r="L36" s="30">
        <f>L32+L34</f>
        <v>0</v>
      </c>
    </row>
    <row r="37" spans="3:13" ht="13.5" thickBot="1" x14ac:dyDescent="0.25">
      <c r="L37" s="31"/>
    </row>
    <row r="38" spans="3:13" ht="13.5" thickBot="1" x14ac:dyDescent="0.25">
      <c r="H38" s="36"/>
      <c r="I38" s="37"/>
      <c r="K38" s="32" t="s">
        <v>45</v>
      </c>
      <c r="L38" s="30">
        <f>L36*L19</f>
        <v>0</v>
      </c>
    </row>
    <row r="39" spans="3:13" ht="13.5" thickBot="1" x14ac:dyDescent="0.25"/>
    <row r="40" spans="3:13" ht="13.5" thickBot="1" x14ac:dyDescent="0.25">
      <c r="K40" s="32" t="s">
        <v>76</v>
      </c>
      <c r="L40" s="30">
        <f>L36+L38</f>
        <v>0</v>
      </c>
      <c r="M40" t="s">
        <v>187</v>
      </c>
    </row>
    <row r="41" spans="3:13" x14ac:dyDescent="0.2">
      <c r="J41" s="8" t="s">
        <v>182</v>
      </c>
      <c r="K41" s="93">
        <v>0</v>
      </c>
      <c r="L41" s="109">
        <f>L40*K41</f>
        <v>0</v>
      </c>
      <c r="M41" t="s">
        <v>188</v>
      </c>
    </row>
    <row r="42" spans="3:13" x14ac:dyDescent="0.2">
      <c r="J42" s="110" t="s">
        <v>183</v>
      </c>
      <c r="K42" s="111"/>
      <c r="L42" s="112">
        <f>L40-L41</f>
        <v>0</v>
      </c>
    </row>
    <row r="44" spans="3:13" x14ac:dyDescent="0.2">
      <c r="J44" t="s">
        <v>184</v>
      </c>
      <c r="K44" s="85">
        <v>0.04</v>
      </c>
      <c r="L44" s="113">
        <f>L42*K44</f>
        <v>0</v>
      </c>
    </row>
    <row r="45" spans="3:13" x14ac:dyDescent="0.2">
      <c r="J45" t="s">
        <v>185</v>
      </c>
      <c r="K45" s="83"/>
      <c r="L45" s="84">
        <f>SUM(L42:L44)</f>
        <v>0</v>
      </c>
    </row>
    <row r="46" spans="3:13" x14ac:dyDescent="0.2">
      <c r="K46" s="83"/>
      <c r="L46" s="83"/>
    </row>
    <row r="47" spans="3:13" x14ac:dyDescent="0.2">
      <c r="C47" s="163" t="s">
        <v>288</v>
      </c>
      <c r="J47" t="s">
        <v>186</v>
      </c>
      <c r="K47" s="85">
        <v>0.22</v>
      </c>
      <c r="L47" s="113">
        <f>L45*K47</f>
        <v>0</v>
      </c>
    </row>
    <row r="48" spans="3:13" x14ac:dyDescent="0.2">
      <c r="C48" s="8" t="s">
        <v>289</v>
      </c>
      <c r="J48" s="114" t="s">
        <v>7</v>
      </c>
      <c r="K48" s="111"/>
      <c r="L48" s="115">
        <f>SUM(L45:L47)</f>
        <v>0</v>
      </c>
    </row>
  </sheetData>
  <mergeCells count="3">
    <mergeCell ref="E32:F32"/>
    <mergeCell ref="I34:J34"/>
    <mergeCell ref="J36:K36"/>
  </mergeCells>
  <phoneticPr fontId="1" type="noConversion"/>
  <pageMargins left="0.36" right="0.32" top="0.52" bottom="0.5" header="0.24" footer="0.2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rgb="FF92D050"/>
  </sheetPr>
  <dimension ref="C4:M48"/>
  <sheetViews>
    <sheetView zoomScale="110" workbookViewId="0">
      <selection activeCell="R8" sqref="R8"/>
    </sheetView>
  </sheetViews>
  <sheetFormatPr defaultRowHeight="12.75" x14ac:dyDescent="0.2"/>
  <cols>
    <col min="1" max="1" width="3.85546875" customWidth="1"/>
    <col min="2" max="2" width="4.5703125" customWidth="1"/>
    <col min="3" max="3" width="19" customWidth="1"/>
    <col min="4" max="4" width="1.85546875" customWidth="1"/>
    <col min="5" max="5" width="12.42578125" customWidth="1"/>
    <col min="6" max="6" width="10.42578125" customWidth="1"/>
    <col min="7" max="7" width="12.85546875" customWidth="1"/>
    <col min="8" max="8" width="12.140625" bestFit="1" customWidth="1"/>
    <col min="9" max="11" width="10.5703125" bestFit="1" customWidth="1"/>
    <col min="12" max="12" width="12.28515625" customWidth="1"/>
  </cols>
  <sheetData>
    <row r="4" spans="3:12" x14ac:dyDescent="0.2">
      <c r="C4" s="1" t="s">
        <v>0</v>
      </c>
      <c r="G4" s="171" t="s">
        <v>232</v>
      </c>
      <c r="H4" s="108" t="s">
        <v>248</v>
      </c>
      <c r="I4" s="108" t="s">
        <v>259</v>
      </c>
      <c r="J4" s="108" t="s">
        <v>263</v>
      </c>
      <c r="K4" s="108" t="s">
        <v>269</v>
      </c>
      <c r="L4" s="2" t="s">
        <v>7</v>
      </c>
    </row>
    <row r="5" spans="3:12" x14ac:dyDescent="0.2">
      <c r="C5" s="13" t="s">
        <v>16</v>
      </c>
      <c r="D5" s="13"/>
      <c r="E5" s="15" t="s">
        <v>15</v>
      </c>
      <c r="F5" s="13"/>
      <c r="G5" s="41" t="s">
        <v>293</v>
      </c>
      <c r="H5" s="16" t="s">
        <v>296</v>
      </c>
      <c r="I5" s="16" t="s">
        <v>295</v>
      </c>
      <c r="J5" s="16" t="s">
        <v>8</v>
      </c>
      <c r="K5" s="16" t="s">
        <v>121</v>
      </c>
    </row>
    <row r="6" spans="3:12" ht="13.5" thickBot="1" x14ac:dyDescent="0.25">
      <c r="G6" s="40"/>
      <c r="H6" s="2"/>
      <c r="I6" s="2"/>
      <c r="J6" s="2"/>
      <c r="K6" s="2"/>
    </row>
    <row r="7" spans="3:12" ht="13.5" thickBot="1" x14ac:dyDescent="0.25">
      <c r="C7" s="1" t="s">
        <v>1</v>
      </c>
      <c r="E7" s="4" t="s">
        <v>8</v>
      </c>
      <c r="G7" s="42">
        <v>100000</v>
      </c>
      <c r="H7" s="3">
        <v>100000</v>
      </c>
      <c r="I7" s="3">
        <v>24000</v>
      </c>
      <c r="J7" s="3">
        <v>100000</v>
      </c>
      <c r="K7" s="3">
        <v>10000</v>
      </c>
      <c r="L7" s="35">
        <f>SUM(G7:K7)</f>
        <v>334000</v>
      </c>
    </row>
    <row r="8" spans="3:12" x14ac:dyDescent="0.2">
      <c r="C8" s="1"/>
      <c r="E8" s="4"/>
      <c r="G8" s="50"/>
      <c r="H8" s="51"/>
      <c r="I8" s="51"/>
      <c r="J8" s="51"/>
      <c r="K8" s="51"/>
      <c r="L8" s="52"/>
    </row>
    <row r="9" spans="3:12" x14ac:dyDescent="0.2">
      <c r="C9" s="38" t="s">
        <v>71</v>
      </c>
      <c r="E9" s="39">
        <v>250000</v>
      </c>
      <c r="G9" s="53">
        <v>100000</v>
      </c>
      <c r="H9" s="54">
        <v>100000</v>
      </c>
      <c r="I9" s="54">
        <v>100000</v>
      </c>
      <c r="J9" s="54">
        <v>100000</v>
      </c>
      <c r="K9" s="54">
        <v>100000</v>
      </c>
      <c r="L9" s="52"/>
    </row>
    <row r="10" spans="3:12" x14ac:dyDescent="0.2">
      <c r="C10" s="38" t="s">
        <v>73</v>
      </c>
      <c r="E10" s="39">
        <v>500000</v>
      </c>
      <c r="G10" s="57">
        <v>0</v>
      </c>
      <c r="H10" s="58">
        <v>0</v>
      </c>
      <c r="I10" s="58">
        <v>0</v>
      </c>
      <c r="J10" s="58">
        <v>0</v>
      </c>
      <c r="K10" s="58">
        <v>0</v>
      </c>
      <c r="L10" s="52"/>
    </row>
    <row r="11" spans="3:12" x14ac:dyDescent="0.2">
      <c r="C11" s="38" t="s">
        <v>73</v>
      </c>
      <c r="E11" s="39">
        <v>1000000</v>
      </c>
      <c r="G11" s="60">
        <v>0</v>
      </c>
      <c r="H11" s="61">
        <v>0</v>
      </c>
      <c r="I11" s="61">
        <v>0</v>
      </c>
      <c r="J11" s="61">
        <v>0</v>
      </c>
      <c r="K11" s="61">
        <v>0</v>
      </c>
      <c r="L11" s="52"/>
    </row>
    <row r="12" spans="3:12" x14ac:dyDescent="0.2">
      <c r="C12" s="38" t="s">
        <v>73</v>
      </c>
      <c r="E12" s="39">
        <v>2500000</v>
      </c>
      <c r="G12" s="63">
        <v>0</v>
      </c>
      <c r="H12" s="64">
        <v>0</v>
      </c>
      <c r="I12" s="64">
        <v>0</v>
      </c>
      <c r="J12" s="64">
        <v>0</v>
      </c>
      <c r="K12" s="64">
        <v>0</v>
      </c>
      <c r="L12" s="52"/>
    </row>
    <row r="13" spans="3:12" x14ac:dyDescent="0.2">
      <c r="C13" s="38" t="s">
        <v>73</v>
      </c>
      <c r="E13" s="39">
        <v>10000000</v>
      </c>
      <c r="G13" s="66">
        <v>0</v>
      </c>
      <c r="H13" s="67">
        <v>0</v>
      </c>
      <c r="I13" s="67">
        <v>0</v>
      </c>
      <c r="J13" s="67">
        <v>0</v>
      </c>
      <c r="K13" s="67">
        <v>0</v>
      </c>
      <c r="L13" s="52"/>
    </row>
    <row r="14" spans="3:12" x14ac:dyDescent="0.2">
      <c r="C14" s="71" t="s">
        <v>72</v>
      </c>
      <c r="D14" s="72"/>
      <c r="E14" s="73">
        <v>10000000</v>
      </c>
      <c r="F14" s="72"/>
      <c r="G14" s="74">
        <v>0</v>
      </c>
      <c r="H14" s="75">
        <v>0</v>
      </c>
      <c r="I14" s="75">
        <v>0</v>
      </c>
      <c r="J14" s="75">
        <v>0</v>
      </c>
      <c r="K14" s="75">
        <v>0</v>
      </c>
      <c r="L14" s="52"/>
    </row>
    <row r="15" spans="3:12" x14ac:dyDescent="0.2">
      <c r="C15" s="1"/>
      <c r="G15" s="43"/>
    </row>
    <row r="16" spans="3:12" ht="24.75" customHeight="1" x14ac:dyDescent="0.2">
      <c r="C16" s="105" t="s">
        <v>10</v>
      </c>
      <c r="D16" s="13"/>
      <c r="E16" s="17" t="s">
        <v>9</v>
      </c>
      <c r="F16" s="13"/>
      <c r="G16" s="44">
        <v>0</v>
      </c>
      <c r="H16" s="18">
        <v>0</v>
      </c>
      <c r="I16" s="18">
        <v>0</v>
      </c>
      <c r="J16" s="18">
        <v>0</v>
      </c>
      <c r="K16" s="18">
        <v>0</v>
      </c>
    </row>
    <row r="17" spans="3:12" x14ac:dyDescent="0.2">
      <c r="G17" s="43"/>
    </row>
    <row r="18" spans="3:12" ht="22.5" x14ac:dyDescent="0.2">
      <c r="C18" s="104" t="s">
        <v>14</v>
      </c>
      <c r="E18" s="6" t="s">
        <v>11</v>
      </c>
      <c r="G18" s="170">
        <f>IF(G7&lt;=25000,0.20411,0.03+10/G7^0.4)</f>
        <v>0.12999999999999995</v>
      </c>
      <c r="H18" s="175">
        <f>IF(H7&lt;=25000,0.20411,0.03+10/H7^0.4)</f>
        <v>0.12999999999999995</v>
      </c>
      <c r="I18" s="175">
        <f>IF(I7&lt;=25000,0.20411,0.03+10/I7^0.4)</f>
        <v>0.20411000000000001</v>
      </c>
      <c r="J18" s="175">
        <f>IF(J7&lt;=25000,0.20411,0.03+10/J7^0.4)</f>
        <v>0.12999999999999995</v>
      </c>
      <c r="K18" s="175">
        <f>IF(K7&lt;=25000,0.20411,0.03+10/K7^0.4)</f>
        <v>0.20411000000000001</v>
      </c>
      <c r="L18" s="89" t="s">
        <v>47</v>
      </c>
    </row>
    <row r="19" spans="3:12" x14ac:dyDescent="0.2">
      <c r="C19" s="5"/>
      <c r="E19" s="6"/>
      <c r="G19" s="45"/>
      <c r="H19" s="34"/>
      <c r="I19" s="34"/>
      <c r="J19" s="34"/>
      <c r="L19" s="90">
        <f>IF(L7&lt;=1000000,0.25,'perc spese'!D12)</f>
        <v>0.25</v>
      </c>
    </row>
    <row r="20" spans="3:12" x14ac:dyDescent="0.2">
      <c r="C20" s="5"/>
      <c r="E20" s="6"/>
      <c r="G20" s="46"/>
      <c r="H20" s="7"/>
      <c r="I20" s="7"/>
      <c r="J20" s="7"/>
      <c r="K20" s="7"/>
    </row>
    <row r="21" spans="3:12" x14ac:dyDescent="0.2">
      <c r="C21" s="8" t="s">
        <v>80</v>
      </c>
      <c r="G21" s="43"/>
    </row>
    <row r="22" spans="3:12" x14ac:dyDescent="0.2">
      <c r="C22" s="14" t="s">
        <v>12</v>
      </c>
      <c r="E22" s="6" t="s">
        <v>13</v>
      </c>
      <c r="F22" s="8"/>
      <c r="G22" s="47"/>
      <c r="H22" s="10"/>
      <c r="I22" s="10"/>
      <c r="J22" s="10"/>
      <c r="K22" s="10"/>
    </row>
    <row r="23" spans="3:12" x14ac:dyDescent="0.2">
      <c r="E23" s="33" t="s">
        <v>74</v>
      </c>
      <c r="F23" s="8" t="s">
        <v>60</v>
      </c>
      <c r="G23" s="47"/>
      <c r="H23" s="10"/>
      <c r="I23" s="10"/>
      <c r="J23" s="10"/>
      <c r="K23" s="10"/>
    </row>
    <row r="24" spans="3:12" x14ac:dyDescent="0.2">
      <c r="C24" s="38" t="s">
        <v>71</v>
      </c>
      <c r="E24" s="39">
        <v>250000</v>
      </c>
      <c r="F24" s="49"/>
      <c r="G24" s="55">
        <v>6.4000000000000001E-2</v>
      </c>
      <c r="H24" s="116">
        <v>6.4000000000000001E-2</v>
      </c>
      <c r="I24" s="116">
        <v>6.4000000000000001E-2</v>
      </c>
      <c r="J24" s="116">
        <v>0.14499999999999999</v>
      </c>
      <c r="K24" s="116">
        <v>0.13300000000000001</v>
      </c>
    </row>
    <row r="25" spans="3:12" x14ac:dyDescent="0.2">
      <c r="C25" s="38" t="s">
        <v>73</v>
      </c>
      <c r="E25" s="39">
        <v>500000</v>
      </c>
      <c r="F25" s="49"/>
      <c r="G25" s="59">
        <v>1.9E-2</v>
      </c>
      <c r="H25" s="117">
        <v>1.9E-2</v>
      </c>
      <c r="I25" s="117">
        <v>1.9E-2</v>
      </c>
      <c r="J25" s="117">
        <v>0.114</v>
      </c>
      <c r="K25" s="117">
        <v>0.107</v>
      </c>
    </row>
    <row r="26" spans="3:12" x14ac:dyDescent="0.2">
      <c r="C26" s="38" t="s">
        <v>73</v>
      </c>
      <c r="E26" s="39">
        <v>1000000</v>
      </c>
      <c r="F26" s="49"/>
      <c r="G26" s="62">
        <v>2.1000000000000001E-2</v>
      </c>
      <c r="H26" s="118">
        <v>2.1000000000000001E-2</v>
      </c>
      <c r="I26" s="118">
        <v>2.1000000000000001E-2</v>
      </c>
      <c r="J26" s="118">
        <v>7.0000000000000007E-2</v>
      </c>
      <c r="K26" s="118">
        <v>9.6000000000000002E-2</v>
      </c>
    </row>
    <row r="27" spans="3:12" x14ac:dyDescent="0.2">
      <c r="C27" s="38" t="s">
        <v>73</v>
      </c>
      <c r="E27" s="39">
        <v>2500000</v>
      </c>
      <c r="F27" s="49"/>
      <c r="G27" s="65">
        <v>2.9000000000000001E-2</v>
      </c>
      <c r="H27" s="119">
        <v>2.9000000000000001E-2</v>
      </c>
      <c r="I27" s="119">
        <v>2.9000000000000001E-2</v>
      </c>
      <c r="J27" s="119">
        <v>3.5000000000000003E-2</v>
      </c>
      <c r="K27" s="119">
        <v>7.9000000000000001E-2</v>
      </c>
    </row>
    <row r="28" spans="3:12" x14ac:dyDescent="0.2">
      <c r="C28" s="38" t="s">
        <v>73</v>
      </c>
      <c r="E28" s="39">
        <v>10000000</v>
      </c>
      <c r="F28" s="49"/>
      <c r="G28" s="68">
        <v>3.7999999999999999E-2</v>
      </c>
      <c r="H28" s="120">
        <v>3.7999999999999999E-2</v>
      </c>
      <c r="I28" s="120">
        <v>3.7999999999999999E-2</v>
      </c>
      <c r="J28" s="120">
        <v>0.02</v>
      </c>
      <c r="K28" s="120">
        <v>5.3999999999999999E-2</v>
      </c>
    </row>
    <row r="29" spans="3:12" x14ac:dyDescent="0.2">
      <c r="C29" s="38" t="s">
        <v>72</v>
      </c>
      <c r="E29" s="39">
        <v>10000000</v>
      </c>
      <c r="F29" s="49"/>
      <c r="G29" s="70">
        <v>2.8000000000000001E-2</v>
      </c>
      <c r="H29" s="121">
        <v>2.8000000000000001E-2</v>
      </c>
      <c r="I29" s="121">
        <v>2.8000000000000001E-2</v>
      </c>
      <c r="J29" s="121">
        <v>1.7999999999999999E-2</v>
      </c>
      <c r="K29" s="121">
        <v>3.5000000000000003E-2</v>
      </c>
    </row>
    <row r="30" spans="3:12" ht="13.5" thickBot="1" x14ac:dyDescent="0.25">
      <c r="F30" s="20"/>
      <c r="G30" s="48"/>
      <c r="H30" s="19"/>
      <c r="I30" s="19"/>
      <c r="J30" s="19"/>
      <c r="K30" s="19"/>
    </row>
    <row r="31" spans="3:12" ht="14.25" thickTop="1" thickBot="1" x14ac:dyDescent="0.25">
      <c r="F31" s="11"/>
      <c r="G31" s="9"/>
      <c r="H31" s="9"/>
      <c r="I31" s="9"/>
      <c r="J31" s="9"/>
      <c r="K31" s="9"/>
    </row>
    <row r="32" spans="3:12" ht="13.5" thickBot="1" x14ac:dyDescent="0.25">
      <c r="E32" s="208" t="s">
        <v>125</v>
      </c>
      <c r="F32" s="208"/>
      <c r="G32" s="12">
        <f>(G9*G16*G18*G24)+(G10*G16*G18*G25)+(G11*G16*G18*G26)+(G12*G16*G18*G27)+(G13*G16*G18*G28)+(G14*G16*G18*G29)</f>
        <v>0</v>
      </c>
      <c r="H32" s="12">
        <f>(H9*H16*H18*H24)+(H10*H16*H18*H25)+(H11*H16*H18*H26)+(H12*H16*H18*H27)+(H13*H16*H18*H28)+(H14*H16*H18*H29)</f>
        <v>0</v>
      </c>
      <c r="I32" s="12">
        <f>(I9*I16*I18*I24)+(I10*I16*I18*I25)+(I11*I16*I18*I26)+(I12*I16*I18*I27)+(I13*I16*I18*I28)+(I14*I16*I18*I29)</f>
        <v>0</v>
      </c>
      <c r="J32" s="12">
        <f>(J9*J16*J18*J24)+(J10*J16*J18*J25)+(J11*J16*J18*J26)+(J12*J16*J18*J27)+(J13*J16*J18*J28)+(J14*J16*J18*J29)</f>
        <v>0</v>
      </c>
      <c r="K32" s="12">
        <f>(K9*K16*K18*K24)+(K10*K16*K18*K25)+(K11*K16*K18*K26)+(K12*K16*K18*K27)+(K13*K16*K18*K28)+(K14*K16*K18*K29)</f>
        <v>0</v>
      </c>
      <c r="L32" s="30">
        <f>SUM(G32:K32)</f>
        <v>0</v>
      </c>
    </row>
    <row r="33" spans="3:13" x14ac:dyDescent="0.2">
      <c r="L33" s="31"/>
    </row>
    <row r="34" spans="3:13" ht="13.5" thickBot="1" x14ac:dyDescent="0.25">
      <c r="I34" s="212" t="s">
        <v>324</v>
      </c>
      <c r="J34" s="212"/>
      <c r="K34" s="93">
        <v>0</v>
      </c>
      <c r="L34" s="91">
        <f>L32*K34</f>
        <v>0</v>
      </c>
    </row>
    <row r="35" spans="3:13" ht="14.25" thickTop="1" thickBot="1" x14ac:dyDescent="0.25">
      <c r="I35" s="194"/>
      <c r="J35" s="194"/>
      <c r="K35" s="93"/>
      <c r="L35" s="88"/>
    </row>
    <row r="36" spans="3:13" ht="13.5" thickBot="1" x14ac:dyDescent="0.25">
      <c r="J36" s="213" t="s">
        <v>323</v>
      </c>
      <c r="K36" s="213"/>
      <c r="L36" s="30">
        <f>L32+L34</f>
        <v>0</v>
      </c>
    </row>
    <row r="37" spans="3:13" ht="13.5" thickBot="1" x14ac:dyDescent="0.25">
      <c r="L37" s="31"/>
    </row>
    <row r="38" spans="3:13" ht="13.5" thickBot="1" x14ac:dyDescent="0.25">
      <c r="H38" s="36"/>
      <c r="I38" s="37"/>
      <c r="K38" s="32" t="s">
        <v>45</v>
      </c>
      <c r="L38" s="30">
        <f>L36*L19</f>
        <v>0</v>
      </c>
    </row>
    <row r="39" spans="3:13" ht="13.5" thickBot="1" x14ac:dyDescent="0.25"/>
    <row r="40" spans="3:13" ht="13.5" thickBot="1" x14ac:dyDescent="0.25">
      <c r="K40" s="32" t="s">
        <v>77</v>
      </c>
      <c r="L40" s="30">
        <f>L36+L38</f>
        <v>0</v>
      </c>
      <c r="M40" t="s">
        <v>187</v>
      </c>
    </row>
    <row r="41" spans="3:13" x14ac:dyDescent="0.2">
      <c r="J41" s="8" t="s">
        <v>182</v>
      </c>
      <c r="K41" s="93">
        <v>0</v>
      </c>
      <c r="L41" s="109">
        <f>L40*K41</f>
        <v>0</v>
      </c>
      <c r="M41" t="s">
        <v>188</v>
      </c>
    </row>
    <row r="42" spans="3:13" x14ac:dyDescent="0.2">
      <c r="J42" s="110" t="s">
        <v>183</v>
      </c>
      <c r="K42" s="111"/>
      <c r="L42" s="112">
        <f>L40-L41</f>
        <v>0</v>
      </c>
    </row>
    <row r="44" spans="3:13" x14ac:dyDescent="0.2">
      <c r="J44" t="s">
        <v>184</v>
      </c>
      <c r="K44" s="85">
        <v>0.04</v>
      </c>
      <c r="L44" s="113">
        <f>L42*K44</f>
        <v>0</v>
      </c>
    </row>
    <row r="45" spans="3:13" x14ac:dyDescent="0.2">
      <c r="J45" t="s">
        <v>185</v>
      </c>
      <c r="K45" s="83"/>
      <c r="L45" s="84">
        <f>SUM(L42:L44)</f>
        <v>0</v>
      </c>
    </row>
    <row r="46" spans="3:13" x14ac:dyDescent="0.2">
      <c r="K46" s="83"/>
      <c r="L46" s="83"/>
    </row>
    <row r="47" spans="3:13" x14ac:dyDescent="0.2">
      <c r="C47" s="163" t="s">
        <v>288</v>
      </c>
      <c r="J47" t="s">
        <v>186</v>
      </c>
      <c r="K47" s="85">
        <v>0.22</v>
      </c>
      <c r="L47" s="113">
        <f>L45*K47</f>
        <v>0</v>
      </c>
    </row>
    <row r="48" spans="3:13" x14ac:dyDescent="0.2">
      <c r="C48" s="8" t="s">
        <v>289</v>
      </c>
      <c r="J48" s="114" t="s">
        <v>7</v>
      </c>
      <c r="K48" s="111"/>
      <c r="L48" s="115">
        <f>SUM(L45:L47)</f>
        <v>0</v>
      </c>
    </row>
  </sheetData>
  <mergeCells count="3">
    <mergeCell ref="E32:F32"/>
    <mergeCell ref="I34:J34"/>
    <mergeCell ref="J36:K36"/>
  </mergeCells>
  <phoneticPr fontId="1" type="noConversion"/>
  <pageMargins left="0.42" right="0.37" top="0.57999999999999996" bottom="0.63" header="0.31" footer="0.36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C4:M83"/>
  <sheetViews>
    <sheetView zoomScale="110" workbookViewId="0">
      <selection activeCell="A2" sqref="A2:XFD2"/>
    </sheetView>
  </sheetViews>
  <sheetFormatPr defaultRowHeight="12.75" x14ac:dyDescent="0.2"/>
  <cols>
    <col min="1" max="1" width="3.85546875" customWidth="1"/>
    <col min="2" max="2" width="4.5703125" customWidth="1"/>
    <col min="3" max="3" width="19" customWidth="1"/>
    <col min="4" max="4" width="1.85546875" customWidth="1"/>
    <col min="5" max="5" width="12.42578125" customWidth="1"/>
    <col min="6" max="6" width="10.42578125" customWidth="1"/>
    <col min="7" max="7" width="12.85546875" customWidth="1"/>
    <col min="8" max="8" width="12.28515625" bestFit="1" customWidth="1"/>
    <col min="9" max="11" width="11.28515625" bestFit="1" customWidth="1"/>
    <col min="12" max="12" width="12.28515625" customWidth="1"/>
  </cols>
  <sheetData>
    <row r="4" spans="3:12" x14ac:dyDescent="0.2">
      <c r="C4" s="1" t="s">
        <v>0</v>
      </c>
      <c r="G4" s="171" t="s">
        <v>232</v>
      </c>
      <c r="H4" s="108" t="s">
        <v>248</v>
      </c>
      <c r="I4" s="108" t="s">
        <v>259</v>
      </c>
      <c r="J4" s="108" t="s">
        <v>263</v>
      </c>
      <c r="K4" s="108" t="s">
        <v>269</v>
      </c>
      <c r="L4" s="2" t="s">
        <v>7</v>
      </c>
    </row>
    <row r="5" spans="3:12" x14ac:dyDescent="0.2">
      <c r="C5" s="13" t="s">
        <v>16</v>
      </c>
      <c r="D5" s="13"/>
      <c r="E5" s="15" t="s">
        <v>15</v>
      </c>
      <c r="F5" s="13"/>
      <c r="G5" s="41" t="s">
        <v>293</v>
      </c>
      <c r="H5" s="16" t="s">
        <v>296</v>
      </c>
      <c r="I5" s="16" t="s">
        <v>295</v>
      </c>
      <c r="J5" s="16" t="s">
        <v>8</v>
      </c>
      <c r="K5" s="16" t="s">
        <v>121</v>
      </c>
    </row>
    <row r="6" spans="3:12" ht="13.5" thickBot="1" x14ac:dyDescent="0.25">
      <c r="G6" s="40"/>
      <c r="H6" s="2"/>
      <c r="I6" s="2"/>
      <c r="J6" s="2"/>
      <c r="K6" s="2"/>
    </row>
    <row r="7" spans="3:12" ht="13.5" thickBot="1" x14ac:dyDescent="0.25">
      <c r="C7" s="1" t="s">
        <v>1</v>
      </c>
      <c r="E7" s="4" t="s">
        <v>8</v>
      </c>
      <c r="G7" s="42">
        <v>100000</v>
      </c>
      <c r="H7" s="3">
        <v>100000</v>
      </c>
      <c r="I7" s="3">
        <v>25000</v>
      </c>
      <c r="J7" s="3">
        <v>100000</v>
      </c>
      <c r="K7" s="3">
        <v>100000</v>
      </c>
      <c r="L7" s="35">
        <f>SUM(G7:K7)</f>
        <v>425000</v>
      </c>
    </row>
    <row r="8" spans="3:12" x14ac:dyDescent="0.2">
      <c r="C8" s="1"/>
      <c r="E8" s="4"/>
      <c r="G8" s="50"/>
      <c r="H8" s="51"/>
      <c r="I8" s="51"/>
      <c r="J8" s="51"/>
      <c r="K8" s="51"/>
      <c r="L8" s="52"/>
    </row>
    <row r="9" spans="3:12" x14ac:dyDescent="0.2">
      <c r="C9" s="38" t="s">
        <v>71</v>
      </c>
      <c r="E9" s="39">
        <v>5000000</v>
      </c>
      <c r="G9" s="53">
        <v>100000</v>
      </c>
      <c r="H9" s="54">
        <v>100000</v>
      </c>
      <c r="I9" s="54">
        <v>100000</v>
      </c>
      <c r="J9" s="54">
        <v>100000</v>
      </c>
      <c r="K9" s="54">
        <v>100000</v>
      </c>
      <c r="L9" s="52"/>
    </row>
    <row r="10" spans="3:12" x14ac:dyDescent="0.2">
      <c r="C10" s="38" t="s">
        <v>73</v>
      </c>
      <c r="E10" s="39">
        <v>20000000</v>
      </c>
      <c r="G10" s="66">
        <v>0</v>
      </c>
      <c r="H10" s="67">
        <v>0</v>
      </c>
      <c r="I10" s="67">
        <v>0</v>
      </c>
      <c r="J10" s="67">
        <v>0</v>
      </c>
      <c r="K10" s="67">
        <v>0</v>
      </c>
      <c r="L10" s="52"/>
    </row>
    <row r="11" spans="3:12" x14ac:dyDescent="0.2">
      <c r="C11" s="71" t="s">
        <v>72</v>
      </c>
      <c r="D11" s="72"/>
      <c r="E11" s="73">
        <v>20000000</v>
      </c>
      <c r="F11" s="72"/>
      <c r="G11" s="74">
        <v>0</v>
      </c>
      <c r="H11" s="75">
        <v>0</v>
      </c>
      <c r="I11" s="75">
        <v>0</v>
      </c>
      <c r="J11" s="75">
        <v>0</v>
      </c>
      <c r="K11" s="75">
        <v>0</v>
      </c>
      <c r="L11" s="52"/>
    </row>
    <row r="12" spans="3:12" x14ac:dyDescent="0.2">
      <c r="C12" s="1"/>
      <c r="G12" s="43"/>
    </row>
    <row r="13" spans="3:12" ht="24.75" customHeight="1" x14ac:dyDescent="0.2">
      <c r="C13" s="105" t="s">
        <v>10</v>
      </c>
      <c r="D13" s="13"/>
      <c r="E13" s="17" t="s">
        <v>9</v>
      </c>
      <c r="F13" s="13"/>
      <c r="G13" s="44">
        <v>0</v>
      </c>
      <c r="H13" s="18">
        <v>0</v>
      </c>
      <c r="I13" s="18">
        <v>0</v>
      </c>
      <c r="J13" s="18">
        <v>0</v>
      </c>
      <c r="K13" s="18">
        <v>0</v>
      </c>
    </row>
    <row r="14" spans="3:12" x14ac:dyDescent="0.2">
      <c r="G14" s="43"/>
    </row>
    <row r="15" spans="3:12" ht="22.5" x14ac:dyDescent="0.2">
      <c r="C15" s="104" t="s">
        <v>14</v>
      </c>
      <c r="E15" s="6" t="s">
        <v>11</v>
      </c>
      <c r="G15" s="170">
        <f>IF(G7&lt;=25000,0.20411,0.03+10/G7^0.4)</f>
        <v>0.12999999999999995</v>
      </c>
      <c r="H15" s="175">
        <f>IF(H7&lt;=25000,0.20411,0.03+10/H7^0.4)</f>
        <v>0.12999999999999995</v>
      </c>
      <c r="I15" s="175">
        <f>IF(I7&lt;=25000,0.20411,0.03+10/I7^0.4)</f>
        <v>0.20411000000000001</v>
      </c>
      <c r="J15" s="175">
        <f>IF(J7&lt;=25000,0.20411,0.03+10/J7^0.4)</f>
        <v>0.12999999999999995</v>
      </c>
      <c r="K15" s="175">
        <f>IF(K7&lt;=25000,0.20411,0.03+10/K7^0.4)</f>
        <v>0.12999999999999995</v>
      </c>
      <c r="L15" s="89" t="s">
        <v>47</v>
      </c>
    </row>
    <row r="16" spans="3:12" x14ac:dyDescent="0.2">
      <c r="C16" s="5"/>
      <c r="E16" s="6"/>
      <c r="G16" s="46"/>
      <c r="H16" s="7"/>
      <c r="I16" s="7"/>
      <c r="J16" s="7"/>
      <c r="K16" s="7"/>
      <c r="L16" s="90">
        <f>IF(L7&lt;=1000000,0.25,'perc spese'!D12)</f>
        <v>0.25</v>
      </c>
    </row>
    <row r="17" spans="3:13" x14ac:dyDescent="0.2">
      <c r="C17" s="8" t="s">
        <v>136</v>
      </c>
      <c r="G17" s="43"/>
    </row>
    <row r="18" spans="3:13" x14ac:dyDescent="0.2">
      <c r="C18" s="14" t="s">
        <v>12</v>
      </c>
      <c r="E18" s="6" t="s">
        <v>13</v>
      </c>
      <c r="F18" s="8"/>
      <c r="G18" s="47"/>
      <c r="H18" s="10"/>
      <c r="I18" s="10"/>
      <c r="J18" s="10"/>
      <c r="K18" s="10"/>
    </row>
    <row r="19" spans="3:13" x14ac:dyDescent="0.2">
      <c r="E19" s="38" t="s">
        <v>79</v>
      </c>
      <c r="F19" s="8" t="s">
        <v>33</v>
      </c>
      <c r="G19" s="47"/>
      <c r="H19" s="10"/>
      <c r="I19" s="10"/>
      <c r="J19" s="10"/>
      <c r="K19" s="10"/>
    </row>
    <row r="20" spans="3:13" x14ac:dyDescent="0.2">
      <c r="C20" s="38" t="s">
        <v>71</v>
      </c>
      <c r="E20" s="39">
        <v>5000000</v>
      </c>
      <c r="F20" s="49"/>
      <c r="G20" s="55">
        <v>0.03</v>
      </c>
      <c r="H20" s="56">
        <v>3.5000000000000003E-2</v>
      </c>
      <c r="I20" s="116">
        <v>0.03</v>
      </c>
      <c r="J20" s="56">
        <v>3.5000000000000003E-2</v>
      </c>
      <c r="K20" s="56">
        <v>3.5000000000000003E-2</v>
      </c>
    </row>
    <row r="21" spans="3:13" x14ac:dyDescent="0.2">
      <c r="C21" s="38" t="s">
        <v>73</v>
      </c>
      <c r="E21" s="39">
        <v>20000000</v>
      </c>
      <c r="F21" s="49"/>
      <c r="G21" s="68">
        <v>1.4999999999999999E-2</v>
      </c>
      <c r="H21" s="69">
        <v>0.02</v>
      </c>
      <c r="I21" s="120">
        <v>1.4999999999999999E-2</v>
      </c>
      <c r="J21" s="69">
        <v>0.02</v>
      </c>
      <c r="K21" s="69">
        <v>0.02</v>
      </c>
    </row>
    <row r="22" spans="3:13" ht="13.5" thickBot="1" x14ac:dyDescent="0.25">
      <c r="C22" s="38" t="s">
        <v>72</v>
      </c>
      <c r="E22" s="73">
        <v>20000000</v>
      </c>
      <c r="F22" s="49"/>
      <c r="G22" s="99">
        <v>5.0000000000000001E-3</v>
      </c>
      <c r="H22" s="100">
        <v>8.0000000000000002E-3</v>
      </c>
      <c r="I22" s="100">
        <v>5.0000000000000001E-3</v>
      </c>
      <c r="J22" s="100">
        <v>8.0000000000000002E-3</v>
      </c>
      <c r="K22" s="100">
        <v>8.0000000000000002E-3</v>
      </c>
    </row>
    <row r="23" spans="3:13" ht="14.25" thickTop="1" thickBot="1" x14ac:dyDescent="0.25">
      <c r="F23" s="11"/>
      <c r="G23" s="9"/>
      <c r="H23" s="9"/>
      <c r="I23" s="9"/>
      <c r="J23" s="9"/>
      <c r="K23" s="9"/>
    </row>
    <row r="24" spans="3:13" ht="13.5" thickBot="1" x14ac:dyDescent="0.25">
      <c r="E24" s="208" t="s">
        <v>135</v>
      </c>
      <c r="F24" s="208"/>
      <c r="G24" s="12">
        <f>(G9*G13*G15*G20)+(G10*G13*G15*G21)+(G11*G13*G15*G22)</f>
        <v>0</v>
      </c>
      <c r="H24" s="12">
        <f>(H9*H13*H15*H20)+(H10*H13*H15*H21)+(H11*H13*H15*H22)</f>
        <v>0</v>
      </c>
      <c r="I24" s="12">
        <f>(I9*I13*I15*I20)+(I10*I13*I15*I21)+(I11*I13*I15*I22)</f>
        <v>0</v>
      </c>
      <c r="J24" s="12">
        <f>(J9*J13*J15*J20)+(J10*J13*J15*J21)+(J11*J13*J15*J22)</f>
        <v>0</v>
      </c>
      <c r="K24" s="12">
        <f>(K9*K13*K15*K20)+(K10*K13*K15*K21)+(K11*K13*K15*K22)</f>
        <v>0</v>
      </c>
      <c r="L24" s="30">
        <f>SUM(G24:K24)</f>
        <v>0</v>
      </c>
    </row>
    <row r="25" spans="3:13" x14ac:dyDescent="0.2">
      <c r="L25" s="31"/>
    </row>
    <row r="26" spans="3:13" ht="13.5" thickBot="1" x14ac:dyDescent="0.25">
      <c r="I26" s="212" t="s">
        <v>324</v>
      </c>
      <c r="J26" s="212"/>
      <c r="K26" s="93">
        <v>0</v>
      </c>
      <c r="L26" s="91">
        <f>L24*K26</f>
        <v>0</v>
      </c>
    </row>
    <row r="27" spans="3:13" ht="14.25" thickTop="1" thickBot="1" x14ac:dyDescent="0.25">
      <c r="I27" s="194"/>
      <c r="J27" s="194"/>
      <c r="K27" s="93"/>
      <c r="L27" s="88"/>
    </row>
    <row r="28" spans="3:13" ht="13.5" thickBot="1" x14ac:dyDescent="0.25">
      <c r="J28" s="213" t="s">
        <v>323</v>
      </c>
      <c r="K28" s="213"/>
      <c r="L28" s="30">
        <f>L24+L26</f>
        <v>0</v>
      </c>
    </row>
    <row r="29" spans="3:13" ht="13.5" thickBot="1" x14ac:dyDescent="0.25">
      <c r="L29" s="31"/>
    </row>
    <row r="30" spans="3:13" ht="13.5" thickBot="1" x14ac:dyDescent="0.25">
      <c r="H30" s="36"/>
      <c r="I30" s="37"/>
      <c r="K30" s="32" t="s">
        <v>45</v>
      </c>
      <c r="L30" s="30">
        <f>L28*L16</f>
        <v>0</v>
      </c>
    </row>
    <row r="31" spans="3:13" ht="13.5" thickBot="1" x14ac:dyDescent="0.25"/>
    <row r="32" spans="3:13" ht="13.5" thickBot="1" x14ac:dyDescent="0.25">
      <c r="K32" s="32" t="s">
        <v>137</v>
      </c>
      <c r="L32" s="30">
        <f>L28+L30</f>
        <v>0</v>
      </c>
      <c r="M32" t="s">
        <v>187</v>
      </c>
    </row>
    <row r="33" spans="3:13" x14ac:dyDescent="0.2">
      <c r="J33" s="8" t="s">
        <v>182</v>
      </c>
      <c r="K33" s="93">
        <v>0</v>
      </c>
      <c r="L33" s="109">
        <f>L32*K33</f>
        <v>0</v>
      </c>
      <c r="M33" t="s">
        <v>188</v>
      </c>
    </row>
    <row r="34" spans="3:13" x14ac:dyDescent="0.2">
      <c r="J34" s="110" t="s">
        <v>183</v>
      </c>
      <c r="K34" s="111"/>
      <c r="L34" s="112">
        <f>L32-L33</f>
        <v>0</v>
      </c>
    </row>
    <row r="36" spans="3:13" x14ac:dyDescent="0.2">
      <c r="J36" t="s">
        <v>184</v>
      </c>
      <c r="K36" s="85">
        <v>0.05</v>
      </c>
      <c r="L36" s="113">
        <f>L34*K36</f>
        <v>0</v>
      </c>
    </row>
    <row r="37" spans="3:13" x14ac:dyDescent="0.2">
      <c r="J37" t="s">
        <v>185</v>
      </c>
      <c r="K37" s="83"/>
      <c r="L37" s="84">
        <f>SUM(L34:L36)</f>
        <v>0</v>
      </c>
    </row>
    <row r="38" spans="3:13" x14ac:dyDescent="0.2">
      <c r="K38" s="83"/>
      <c r="L38" s="83"/>
    </row>
    <row r="39" spans="3:13" x14ac:dyDescent="0.2">
      <c r="C39" s="163" t="s">
        <v>288</v>
      </c>
      <c r="J39" t="s">
        <v>186</v>
      </c>
      <c r="K39" s="85">
        <v>0.22</v>
      </c>
      <c r="L39" s="113">
        <f>L37*K39</f>
        <v>0</v>
      </c>
    </row>
    <row r="40" spans="3:13" x14ac:dyDescent="0.2">
      <c r="C40" s="8" t="s">
        <v>289</v>
      </c>
      <c r="J40" s="114" t="s">
        <v>7</v>
      </c>
      <c r="K40" s="111"/>
      <c r="L40" s="115">
        <f>SUM(L37:L39)</f>
        <v>0</v>
      </c>
    </row>
    <row r="47" spans="3:13" x14ac:dyDescent="0.2">
      <c r="C47" s="1" t="s">
        <v>0</v>
      </c>
      <c r="G47" s="171" t="s">
        <v>232</v>
      </c>
      <c r="H47" s="108" t="s">
        <v>248</v>
      </c>
      <c r="I47" s="108" t="s">
        <v>259</v>
      </c>
      <c r="J47" s="108" t="s">
        <v>263</v>
      </c>
      <c r="K47" s="108" t="s">
        <v>269</v>
      </c>
      <c r="L47" s="2" t="s">
        <v>7</v>
      </c>
    </row>
    <row r="48" spans="3:13" x14ac:dyDescent="0.2">
      <c r="C48" s="13" t="s">
        <v>16</v>
      </c>
      <c r="D48" s="13"/>
      <c r="E48" s="15" t="s">
        <v>15</v>
      </c>
      <c r="F48" s="13"/>
      <c r="G48" s="41" t="s">
        <v>293</v>
      </c>
      <c r="H48" s="16" t="s">
        <v>296</v>
      </c>
      <c r="I48" s="16" t="s">
        <v>295</v>
      </c>
      <c r="J48" s="16" t="s">
        <v>8</v>
      </c>
      <c r="K48" s="16" t="s">
        <v>121</v>
      </c>
    </row>
    <row r="49" spans="3:12" ht="13.5" thickBot="1" x14ac:dyDescent="0.25">
      <c r="G49" s="40"/>
      <c r="H49" s="2"/>
      <c r="I49" s="2"/>
      <c r="J49" s="2"/>
      <c r="K49" s="2"/>
    </row>
    <row r="50" spans="3:12" ht="13.5" thickBot="1" x14ac:dyDescent="0.25">
      <c r="C50" s="1" t="s">
        <v>1</v>
      </c>
      <c r="E50" s="4" t="s">
        <v>8</v>
      </c>
      <c r="G50" s="42">
        <v>100000</v>
      </c>
      <c r="H50" s="3">
        <v>100000</v>
      </c>
      <c r="I50" s="3">
        <v>100000</v>
      </c>
      <c r="J50" s="3">
        <v>100000</v>
      </c>
      <c r="K50" s="3">
        <v>100000</v>
      </c>
      <c r="L50" s="35">
        <f>SUM(G50:K50)</f>
        <v>500000</v>
      </c>
    </row>
    <row r="51" spans="3:12" x14ac:dyDescent="0.2">
      <c r="C51" s="1"/>
      <c r="E51" s="4"/>
      <c r="G51" s="50"/>
      <c r="H51" s="51"/>
      <c r="I51" s="51"/>
      <c r="J51" s="51"/>
      <c r="K51" s="51"/>
      <c r="L51" s="52"/>
    </row>
    <row r="52" spans="3:12" x14ac:dyDescent="0.2">
      <c r="C52" s="38" t="s">
        <v>71</v>
      </c>
      <c r="E52" s="39">
        <v>5000000</v>
      </c>
      <c r="G52" s="53">
        <v>100000</v>
      </c>
      <c r="H52" s="54">
        <v>100000</v>
      </c>
      <c r="I52" s="54">
        <v>100000</v>
      </c>
      <c r="J52" s="54">
        <v>100000</v>
      </c>
      <c r="K52" s="54">
        <v>100000</v>
      </c>
      <c r="L52" s="52"/>
    </row>
    <row r="53" spans="3:12" x14ac:dyDescent="0.2">
      <c r="C53" s="38" t="s">
        <v>73</v>
      </c>
      <c r="E53" s="39">
        <v>20000000</v>
      </c>
      <c r="G53" s="66">
        <v>0</v>
      </c>
      <c r="H53" s="67">
        <v>0</v>
      </c>
      <c r="I53" s="67">
        <v>0</v>
      </c>
      <c r="J53" s="67">
        <v>0</v>
      </c>
      <c r="K53" s="67">
        <v>0</v>
      </c>
      <c r="L53" s="52"/>
    </row>
    <row r="54" spans="3:12" x14ac:dyDescent="0.2">
      <c r="C54" s="71" t="s">
        <v>72</v>
      </c>
      <c r="D54" s="72"/>
      <c r="E54" s="73">
        <v>20000000</v>
      </c>
      <c r="F54" s="72"/>
      <c r="G54" s="74">
        <v>0</v>
      </c>
      <c r="H54" s="75">
        <v>0</v>
      </c>
      <c r="I54" s="75">
        <v>0</v>
      </c>
      <c r="J54" s="75">
        <v>0</v>
      </c>
      <c r="K54" s="75">
        <v>0</v>
      </c>
      <c r="L54" s="52"/>
    </row>
    <row r="55" spans="3:12" x14ac:dyDescent="0.2">
      <c r="C55" s="1"/>
      <c r="G55" s="43"/>
    </row>
    <row r="56" spans="3:12" ht="22.5" x14ac:dyDescent="0.2">
      <c r="C56" s="105" t="s">
        <v>10</v>
      </c>
      <c r="D56" s="13"/>
      <c r="E56" s="17" t="s">
        <v>9</v>
      </c>
      <c r="F56" s="13"/>
      <c r="G56" s="44">
        <v>0</v>
      </c>
      <c r="H56" s="18">
        <v>0</v>
      </c>
      <c r="I56" s="18">
        <v>0</v>
      </c>
      <c r="J56" s="18">
        <v>0</v>
      </c>
      <c r="K56" s="18">
        <v>0</v>
      </c>
    </row>
    <row r="57" spans="3:12" x14ac:dyDescent="0.2">
      <c r="G57" s="43"/>
    </row>
    <row r="58" spans="3:12" ht="22.5" x14ac:dyDescent="0.2">
      <c r="C58" s="104" t="s">
        <v>14</v>
      </c>
      <c r="E58" s="6" t="s">
        <v>11</v>
      </c>
      <c r="G58" s="170">
        <f>IF(G50&lt;=25000,0.20411,0.03+10/G50^0.4)</f>
        <v>0.12999999999999995</v>
      </c>
      <c r="H58" s="175">
        <f>IF(H50&lt;=25000,0.20411,0.03+10/H50^0.4)</f>
        <v>0.12999999999999995</v>
      </c>
      <c r="I58" s="175">
        <f>IF(I50&lt;=25000,0.20411,0.03+10/I50^0.4)</f>
        <v>0.12999999999999995</v>
      </c>
      <c r="J58" s="175">
        <f>IF(J50&lt;=25000,0.20411,0.03+10/J50^0.4)</f>
        <v>0.12999999999999995</v>
      </c>
      <c r="K58" s="175">
        <f>IF(K50&lt;=25000,0.20411,0.03+10/K50^0.4)</f>
        <v>0.12999999999999995</v>
      </c>
      <c r="L58" s="89" t="s">
        <v>47</v>
      </c>
    </row>
    <row r="59" spans="3:12" x14ac:dyDescent="0.2">
      <c r="C59" s="5"/>
      <c r="E59" s="6"/>
      <c r="G59" s="46"/>
      <c r="H59" s="7"/>
      <c r="I59" s="7"/>
      <c r="J59" s="7"/>
      <c r="K59" s="7"/>
      <c r="L59" s="101">
        <f>IF(L50&lt;=1000000,0.25,'perc spese'!D12)</f>
        <v>0.25</v>
      </c>
    </row>
    <row r="60" spans="3:12" x14ac:dyDescent="0.2">
      <c r="C60" s="8" t="s">
        <v>138</v>
      </c>
      <c r="G60" s="43"/>
    </row>
    <row r="61" spans="3:12" x14ac:dyDescent="0.2">
      <c r="C61" s="14" t="s">
        <v>12</v>
      </c>
      <c r="E61" s="6" t="s">
        <v>13</v>
      </c>
      <c r="F61" s="8"/>
      <c r="G61" s="47"/>
      <c r="H61" s="10"/>
      <c r="I61" s="10"/>
      <c r="J61" s="10"/>
      <c r="K61" s="10"/>
    </row>
    <row r="62" spans="3:12" x14ac:dyDescent="0.2">
      <c r="E62" s="38" t="s">
        <v>79</v>
      </c>
      <c r="F62" s="8" t="s">
        <v>34</v>
      </c>
      <c r="G62" s="47"/>
      <c r="H62" s="10"/>
      <c r="I62" s="10"/>
      <c r="J62" s="10"/>
      <c r="K62" s="10"/>
    </row>
    <row r="63" spans="3:12" x14ac:dyDescent="0.2">
      <c r="C63" s="38" t="s">
        <v>71</v>
      </c>
      <c r="E63" s="39">
        <v>5000000</v>
      </c>
      <c r="F63" s="49"/>
      <c r="G63" s="55">
        <v>1.7999999999999999E-2</v>
      </c>
      <c r="H63" s="56">
        <v>0.02</v>
      </c>
      <c r="I63" s="56">
        <v>1.7999999999999999E-2</v>
      </c>
      <c r="J63" s="56">
        <v>0.02</v>
      </c>
      <c r="K63" s="56">
        <v>0.02</v>
      </c>
    </row>
    <row r="64" spans="3:12" x14ac:dyDescent="0.2">
      <c r="C64" s="38" t="s">
        <v>73</v>
      </c>
      <c r="E64" s="39">
        <v>20000000</v>
      </c>
      <c r="F64" s="49"/>
      <c r="G64" s="68">
        <v>8.0000000000000002E-3</v>
      </c>
      <c r="H64" s="69">
        <v>0.01</v>
      </c>
      <c r="I64" s="69">
        <v>8.0000000000000002E-3</v>
      </c>
      <c r="J64" s="69">
        <v>0.01</v>
      </c>
      <c r="K64" s="69">
        <v>0.01</v>
      </c>
    </row>
    <row r="65" spans="3:13" ht="13.5" thickBot="1" x14ac:dyDescent="0.25">
      <c r="C65" s="38" t="s">
        <v>72</v>
      </c>
      <c r="E65" s="73">
        <v>20000000</v>
      </c>
      <c r="F65" s="49"/>
      <c r="G65" s="99">
        <v>4.0000000000000001E-3</v>
      </c>
      <c r="H65" s="100">
        <v>5.0000000000000001E-3</v>
      </c>
      <c r="I65" s="100">
        <v>4.0000000000000001E-3</v>
      </c>
      <c r="J65" s="100">
        <v>5.0000000000000001E-3</v>
      </c>
      <c r="K65" s="100">
        <v>5.0000000000000001E-3</v>
      </c>
    </row>
    <row r="66" spans="3:13" ht="14.25" thickTop="1" thickBot="1" x14ac:dyDescent="0.25">
      <c r="F66" s="11"/>
      <c r="G66" s="9"/>
      <c r="H66" s="9"/>
      <c r="I66" s="9"/>
      <c r="J66" s="9"/>
      <c r="K66" s="9"/>
    </row>
    <row r="67" spans="3:13" ht="13.5" thickBot="1" x14ac:dyDescent="0.25">
      <c r="E67" s="208" t="s">
        <v>139</v>
      </c>
      <c r="F67" s="208"/>
      <c r="G67" s="12">
        <f>(G52*G56*G58*G63)+(G53*G56*G58*G64)+(G54*G56*G58*G65)</f>
        <v>0</v>
      </c>
      <c r="H67" s="12">
        <f>(H52*H56*H58*H63)+(H53*H56*H58*H64)+(H54*H56*H58*H65)</f>
        <v>0</v>
      </c>
      <c r="I67" s="12">
        <f>(I52*I56*I58*I63)+(I53*I56*I58*I64)+(I54*I56*I58*I65)</f>
        <v>0</v>
      </c>
      <c r="J67" s="12">
        <f>(J52*J56*J58*J63)+(J53*J56*J58*J64)+(J54*J56*J58*J65)</f>
        <v>0</v>
      </c>
      <c r="K67" s="12">
        <f>(K52*K56*K58*K63)+(K53*K56*K58*K64)+(K54*K56*K58*K65)</f>
        <v>0</v>
      </c>
      <c r="L67" s="30">
        <f>SUM(G67:K67)</f>
        <v>0</v>
      </c>
    </row>
    <row r="68" spans="3:13" x14ac:dyDescent="0.2">
      <c r="L68" s="31"/>
    </row>
    <row r="69" spans="3:13" ht="13.5" thickBot="1" x14ac:dyDescent="0.25">
      <c r="I69" s="212" t="s">
        <v>322</v>
      </c>
      <c r="J69" s="212"/>
      <c r="K69" s="93">
        <v>0.1</v>
      </c>
      <c r="L69" s="91">
        <f>L67*K69</f>
        <v>0</v>
      </c>
    </row>
    <row r="70" spans="3:13" ht="14.25" thickTop="1" thickBot="1" x14ac:dyDescent="0.25">
      <c r="I70" s="194"/>
      <c r="J70" s="194"/>
      <c r="K70" s="93"/>
      <c r="L70" s="88"/>
    </row>
    <row r="71" spans="3:13" ht="13.5" thickBot="1" x14ac:dyDescent="0.25">
      <c r="J71" s="213" t="s">
        <v>323</v>
      </c>
      <c r="K71" s="213"/>
      <c r="L71" s="30">
        <f>L67+L69</f>
        <v>0</v>
      </c>
    </row>
    <row r="72" spans="3:13" ht="13.5" thickBot="1" x14ac:dyDescent="0.25">
      <c r="L72" s="31"/>
    </row>
    <row r="73" spans="3:13" ht="13.5" thickBot="1" x14ac:dyDescent="0.25">
      <c r="H73" s="36"/>
      <c r="I73" s="37"/>
      <c r="K73" s="32" t="s">
        <v>45</v>
      </c>
      <c r="L73" s="30">
        <f>L71*L59</f>
        <v>0</v>
      </c>
    </row>
    <row r="74" spans="3:13" ht="13.5" thickBot="1" x14ac:dyDescent="0.25"/>
    <row r="75" spans="3:13" ht="13.5" thickBot="1" x14ac:dyDescent="0.25">
      <c r="K75" s="32" t="s">
        <v>140</v>
      </c>
      <c r="L75" s="30">
        <f>L71+L73</f>
        <v>0</v>
      </c>
      <c r="M75" t="s">
        <v>187</v>
      </c>
    </row>
    <row r="76" spans="3:13" x14ac:dyDescent="0.2">
      <c r="J76" s="8" t="s">
        <v>182</v>
      </c>
      <c r="K76" s="93">
        <v>0</v>
      </c>
      <c r="L76" s="109">
        <f>L75*K76</f>
        <v>0</v>
      </c>
      <c r="M76" t="s">
        <v>188</v>
      </c>
    </row>
    <row r="77" spans="3:13" x14ac:dyDescent="0.2">
      <c r="J77" s="110" t="s">
        <v>183</v>
      </c>
      <c r="K77" s="111"/>
      <c r="L77" s="112">
        <f>L75-L76</f>
        <v>0</v>
      </c>
    </row>
    <row r="79" spans="3:13" x14ac:dyDescent="0.2">
      <c r="J79" t="s">
        <v>184</v>
      </c>
      <c r="K79" s="85">
        <v>0.04</v>
      </c>
      <c r="L79" s="113">
        <f>L77*K79</f>
        <v>0</v>
      </c>
    </row>
    <row r="80" spans="3:13" x14ac:dyDescent="0.2">
      <c r="J80" t="s">
        <v>185</v>
      </c>
      <c r="K80" s="83"/>
      <c r="L80" s="84">
        <f>SUM(L77:L79)</f>
        <v>0</v>
      </c>
    </row>
    <row r="81" spans="10:12" x14ac:dyDescent="0.2">
      <c r="K81" s="83"/>
      <c r="L81" s="83"/>
    </row>
    <row r="82" spans="10:12" x14ac:dyDescent="0.2">
      <c r="J82" t="s">
        <v>186</v>
      </c>
      <c r="K82" s="85">
        <v>0.22</v>
      </c>
      <c r="L82" s="113">
        <f>L80*K82</f>
        <v>0</v>
      </c>
    </row>
    <row r="83" spans="10:12" x14ac:dyDescent="0.2">
      <c r="J83" s="114" t="s">
        <v>7</v>
      </c>
      <c r="K83" s="111"/>
      <c r="L83" s="115">
        <f>SUM(L80:L82)</f>
        <v>0</v>
      </c>
    </row>
  </sheetData>
  <mergeCells count="6">
    <mergeCell ref="J71:K71"/>
    <mergeCell ref="E24:F24"/>
    <mergeCell ref="E67:F67"/>
    <mergeCell ref="I26:J26"/>
    <mergeCell ref="J28:K28"/>
    <mergeCell ref="I69:J69"/>
  </mergeCells>
  <phoneticPr fontId="1" type="noConversion"/>
  <pageMargins left="0.41" right="0.23" top="0.59" bottom="0.47" header="0.3" footer="0.2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C4:M82"/>
  <sheetViews>
    <sheetView zoomScale="110" workbookViewId="0">
      <selection activeCell="Q8" sqref="Q8"/>
    </sheetView>
  </sheetViews>
  <sheetFormatPr defaultRowHeight="12.75" x14ac:dyDescent="0.2"/>
  <cols>
    <col min="1" max="1" width="3.85546875" customWidth="1"/>
    <col min="2" max="2" width="4.5703125" customWidth="1"/>
    <col min="3" max="3" width="19" customWidth="1"/>
    <col min="4" max="4" width="1.85546875" customWidth="1"/>
    <col min="5" max="5" width="12.42578125" customWidth="1"/>
    <col min="6" max="6" width="10.42578125" customWidth="1"/>
    <col min="7" max="7" width="12.85546875" customWidth="1"/>
    <col min="8" max="8" width="12.140625" bestFit="1" customWidth="1"/>
    <col min="9" max="11" width="10.5703125" bestFit="1" customWidth="1"/>
    <col min="12" max="12" width="12.28515625" customWidth="1"/>
  </cols>
  <sheetData>
    <row r="4" spans="3:12" x14ac:dyDescent="0.2">
      <c r="C4" s="1" t="s">
        <v>0</v>
      </c>
      <c r="G4" s="171" t="s">
        <v>232</v>
      </c>
      <c r="H4" s="108" t="s">
        <v>248</v>
      </c>
      <c r="I4" s="108" t="s">
        <v>259</v>
      </c>
      <c r="J4" s="108" t="s">
        <v>263</v>
      </c>
      <c r="K4" s="108" t="s">
        <v>269</v>
      </c>
      <c r="L4" s="2" t="s">
        <v>7</v>
      </c>
    </row>
    <row r="5" spans="3:12" x14ac:dyDescent="0.2">
      <c r="C5" s="13" t="s">
        <v>16</v>
      </c>
      <c r="D5" s="13"/>
      <c r="E5" s="15" t="s">
        <v>15</v>
      </c>
      <c r="F5" s="13"/>
      <c r="G5" s="41" t="s">
        <v>293</v>
      </c>
      <c r="H5" s="16" t="s">
        <v>294</v>
      </c>
      <c r="I5" s="16" t="s">
        <v>295</v>
      </c>
      <c r="J5" s="16" t="s">
        <v>8</v>
      </c>
      <c r="K5" s="16" t="s">
        <v>121</v>
      </c>
    </row>
    <row r="6" spans="3:12" ht="13.5" thickBot="1" x14ac:dyDescent="0.25">
      <c r="G6" s="40"/>
      <c r="H6" s="2"/>
      <c r="I6" s="2"/>
      <c r="J6" s="2"/>
      <c r="K6" s="2"/>
    </row>
    <row r="7" spans="3:12" ht="13.5" thickBot="1" x14ac:dyDescent="0.25">
      <c r="C7" s="1" t="s">
        <v>1</v>
      </c>
      <c r="E7" s="4" t="s">
        <v>8</v>
      </c>
      <c r="G7" s="42">
        <v>24000</v>
      </c>
      <c r="H7" s="3">
        <v>100000</v>
      </c>
      <c r="I7" s="3">
        <v>100000</v>
      </c>
      <c r="J7" s="3">
        <v>100000</v>
      </c>
      <c r="K7" s="3">
        <v>100000</v>
      </c>
      <c r="L7" s="35">
        <f>SUM(G7:K7)</f>
        <v>424000</v>
      </c>
    </row>
    <row r="8" spans="3:12" x14ac:dyDescent="0.2">
      <c r="C8" s="1"/>
      <c r="E8" s="4"/>
      <c r="G8" s="50"/>
      <c r="H8" s="51"/>
      <c r="I8" s="51"/>
      <c r="J8" s="51"/>
      <c r="K8" s="51"/>
      <c r="L8" s="52"/>
    </row>
    <row r="9" spans="3:12" x14ac:dyDescent="0.2">
      <c r="C9" s="38" t="s">
        <v>71</v>
      </c>
      <c r="E9" s="39">
        <v>5000000</v>
      </c>
      <c r="G9" s="53">
        <v>100000</v>
      </c>
      <c r="H9" s="54">
        <v>100000</v>
      </c>
      <c r="I9" s="54">
        <v>100000</v>
      </c>
      <c r="J9" s="54">
        <v>100000</v>
      </c>
      <c r="K9" s="54">
        <v>100000</v>
      </c>
      <c r="L9" s="52"/>
    </row>
    <row r="10" spans="3:12" x14ac:dyDescent="0.2">
      <c r="C10" s="38" t="s">
        <v>73</v>
      </c>
      <c r="E10" s="39">
        <v>20000000</v>
      </c>
      <c r="G10" s="66">
        <v>0</v>
      </c>
      <c r="H10" s="67">
        <v>0</v>
      </c>
      <c r="I10" s="67">
        <v>0</v>
      </c>
      <c r="J10" s="67">
        <v>0</v>
      </c>
      <c r="K10" s="67">
        <v>0</v>
      </c>
      <c r="L10" s="52"/>
    </row>
    <row r="11" spans="3:12" x14ac:dyDescent="0.2">
      <c r="C11" s="71" t="s">
        <v>72</v>
      </c>
      <c r="D11" s="72"/>
      <c r="E11" s="73">
        <v>20000000</v>
      </c>
      <c r="F11" s="72"/>
      <c r="G11" s="74">
        <v>0</v>
      </c>
      <c r="H11" s="75">
        <v>0</v>
      </c>
      <c r="I11" s="75">
        <v>0</v>
      </c>
      <c r="J11" s="75">
        <v>0</v>
      </c>
      <c r="K11" s="75">
        <v>0</v>
      </c>
      <c r="L11" s="52"/>
    </row>
    <row r="12" spans="3:12" x14ac:dyDescent="0.2">
      <c r="C12" s="1"/>
      <c r="G12" s="43"/>
    </row>
    <row r="13" spans="3:12" ht="24.75" customHeight="1" x14ac:dyDescent="0.2">
      <c r="C13" s="105" t="s">
        <v>10</v>
      </c>
      <c r="D13" s="13"/>
      <c r="E13" s="17" t="s">
        <v>9</v>
      </c>
      <c r="F13" s="13"/>
      <c r="G13" s="44">
        <v>0</v>
      </c>
      <c r="H13" s="18">
        <v>0</v>
      </c>
      <c r="I13" s="18">
        <v>0</v>
      </c>
      <c r="J13" s="18">
        <v>0</v>
      </c>
      <c r="K13" s="18">
        <v>0</v>
      </c>
    </row>
    <row r="14" spans="3:12" x14ac:dyDescent="0.2">
      <c r="G14" s="43"/>
    </row>
    <row r="15" spans="3:12" ht="22.5" x14ac:dyDescent="0.2">
      <c r="C15" s="104" t="s">
        <v>14</v>
      </c>
      <c r="E15" s="6" t="s">
        <v>11</v>
      </c>
      <c r="G15" s="170">
        <f>IF(G7&lt;=25000,0.20411,0.03+10/G7^0.4)</f>
        <v>0.20411000000000001</v>
      </c>
      <c r="H15" s="175">
        <f>IF(H7&lt;=25000,0.20411,0.03+10/H7^0.4)</f>
        <v>0.12999999999999995</v>
      </c>
      <c r="I15" s="175">
        <f>IF(I7&lt;=25000,0.20411,0.03+10/I7^0.4)</f>
        <v>0.12999999999999995</v>
      </c>
      <c r="J15" s="175">
        <f>IF(J7&lt;=25000,0.20411,0.03+10/J7^0.4)</f>
        <v>0.12999999999999995</v>
      </c>
      <c r="K15" s="175">
        <f>IF(K7&lt;=25000,0.20411,0.03+10/K7^0.4)</f>
        <v>0.12999999999999995</v>
      </c>
      <c r="L15" s="89" t="s">
        <v>47</v>
      </c>
    </row>
    <row r="16" spans="3:12" x14ac:dyDescent="0.2">
      <c r="C16" s="5"/>
      <c r="E16" s="6"/>
      <c r="G16" s="46"/>
      <c r="H16" s="7"/>
      <c r="I16" s="7"/>
      <c r="J16" s="7"/>
      <c r="K16" s="7"/>
      <c r="L16" s="101">
        <f>IF(L7&lt;=1000000,0.25,'perc spese'!D12)</f>
        <v>0.25</v>
      </c>
    </row>
    <row r="17" spans="3:13" x14ac:dyDescent="0.2">
      <c r="C17" s="8" t="s">
        <v>81</v>
      </c>
      <c r="G17" s="43"/>
    </row>
    <row r="18" spans="3:13" x14ac:dyDescent="0.2">
      <c r="C18" s="14" t="s">
        <v>12</v>
      </c>
      <c r="E18" s="6" t="s">
        <v>13</v>
      </c>
      <c r="F18" s="8"/>
      <c r="G18" s="47"/>
      <c r="H18" s="10"/>
      <c r="I18" s="10"/>
      <c r="J18" s="10"/>
      <c r="K18" s="10"/>
    </row>
    <row r="19" spans="3:13" x14ac:dyDescent="0.2">
      <c r="E19" s="38" t="s">
        <v>79</v>
      </c>
      <c r="F19" s="8" t="s">
        <v>156</v>
      </c>
      <c r="G19" s="47"/>
      <c r="H19" s="10"/>
      <c r="I19" s="10"/>
      <c r="J19" s="10"/>
      <c r="K19" s="10"/>
    </row>
    <row r="20" spans="3:13" x14ac:dyDescent="0.2">
      <c r="C20" s="38" t="s">
        <v>71</v>
      </c>
      <c r="E20" s="39">
        <v>5000000</v>
      </c>
      <c r="F20" s="49"/>
      <c r="G20" s="55">
        <v>0.09</v>
      </c>
      <c r="H20" s="56">
        <v>0.1</v>
      </c>
      <c r="I20" s="56">
        <v>0.09</v>
      </c>
      <c r="J20" s="56">
        <v>0.1</v>
      </c>
      <c r="K20" s="56">
        <v>0.1</v>
      </c>
    </row>
    <row r="21" spans="3:13" x14ac:dyDescent="0.2">
      <c r="C21" s="38" t="s">
        <v>73</v>
      </c>
      <c r="E21" s="39">
        <v>20000000</v>
      </c>
      <c r="F21" s="49"/>
      <c r="G21" s="68">
        <v>4.4999999999999998E-2</v>
      </c>
      <c r="H21" s="69">
        <v>0.06</v>
      </c>
      <c r="I21" s="69">
        <v>4.4999999999999998E-2</v>
      </c>
      <c r="J21" s="69">
        <v>0.06</v>
      </c>
      <c r="K21" s="69">
        <v>0.06</v>
      </c>
    </row>
    <row r="22" spans="3:13" ht="13.5" thickBot="1" x14ac:dyDescent="0.25">
      <c r="C22" s="38" t="s">
        <v>72</v>
      </c>
      <c r="E22" s="73">
        <v>20000000</v>
      </c>
      <c r="F22" s="49"/>
      <c r="G22" s="99">
        <v>0.15</v>
      </c>
      <c r="H22" s="100">
        <v>2.5000000000000001E-2</v>
      </c>
      <c r="I22" s="100">
        <v>1.4999999999999999E-2</v>
      </c>
      <c r="J22" s="100">
        <v>2.5000000000000001E-2</v>
      </c>
      <c r="K22" s="100">
        <v>2.5000000000000001E-2</v>
      </c>
    </row>
    <row r="23" spans="3:13" ht="14.25" thickTop="1" thickBot="1" x14ac:dyDescent="0.25">
      <c r="F23" s="11"/>
      <c r="G23" s="9"/>
      <c r="H23" s="9"/>
      <c r="I23" s="9"/>
      <c r="J23" s="9"/>
      <c r="K23" s="9"/>
    </row>
    <row r="24" spans="3:13" ht="13.5" thickBot="1" x14ac:dyDescent="0.25">
      <c r="E24" s="208" t="s">
        <v>157</v>
      </c>
      <c r="F24" s="208"/>
      <c r="G24" s="12">
        <f>(G9*G13*G15*G20)+(G10*G13*G15*G21)+(G11*G13*G15*G22)</f>
        <v>0</v>
      </c>
      <c r="H24" s="12">
        <f>(H9*H13*H15*H20)+(H10*H13*H15*H21)+(H11*H13*H15*H22)</f>
        <v>0</v>
      </c>
      <c r="I24" s="12">
        <f>(I9*I13*I15*I20)+(I10*I13*I15*I21)+(I11*I13*I15*I22)</f>
        <v>0</v>
      </c>
      <c r="J24" s="12">
        <f>(J9*J13*J15*J20)+(J10*J13*J15*J21)+(J11*J13*J15*J22)</f>
        <v>0</v>
      </c>
      <c r="K24" s="12">
        <f>(K9*K13*K15*K20)+(K10*K13*K15*K21)+(K11*K13*K15*K22)</f>
        <v>0</v>
      </c>
      <c r="L24" s="30">
        <f>SUM(G24:K24)</f>
        <v>0</v>
      </c>
    </row>
    <row r="25" spans="3:13" x14ac:dyDescent="0.2">
      <c r="L25" s="31"/>
    </row>
    <row r="26" spans="3:13" ht="13.5" thickBot="1" x14ac:dyDescent="0.25">
      <c r="I26" s="212" t="s">
        <v>322</v>
      </c>
      <c r="J26" s="212"/>
      <c r="K26" s="93">
        <v>0.1</v>
      </c>
      <c r="L26" s="91">
        <f>L24*K26</f>
        <v>0</v>
      </c>
    </row>
    <row r="27" spans="3:13" ht="14.25" thickTop="1" thickBot="1" x14ac:dyDescent="0.25">
      <c r="I27" s="194"/>
      <c r="J27" s="194"/>
      <c r="K27" s="93"/>
      <c r="L27" s="88"/>
    </row>
    <row r="28" spans="3:13" ht="13.5" thickBot="1" x14ac:dyDescent="0.25">
      <c r="J28" s="213" t="s">
        <v>323</v>
      </c>
      <c r="K28" s="213"/>
      <c r="L28" s="30">
        <f>L24+L26</f>
        <v>0</v>
      </c>
    </row>
    <row r="29" spans="3:13" ht="13.5" thickBot="1" x14ac:dyDescent="0.25">
      <c r="L29" s="31"/>
    </row>
    <row r="30" spans="3:13" ht="13.5" thickBot="1" x14ac:dyDescent="0.25">
      <c r="H30" s="36"/>
      <c r="I30" s="37"/>
      <c r="K30" s="32" t="s">
        <v>45</v>
      </c>
      <c r="L30" s="30">
        <f>L28*L16</f>
        <v>0</v>
      </c>
    </row>
    <row r="31" spans="3:13" ht="13.5" thickBot="1" x14ac:dyDescent="0.25"/>
    <row r="32" spans="3:13" ht="13.5" thickBot="1" x14ac:dyDescent="0.25">
      <c r="K32" s="32" t="s">
        <v>160</v>
      </c>
      <c r="L32" s="30">
        <f>L28+L30</f>
        <v>0</v>
      </c>
      <c r="M32" t="s">
        <v>187</v>
      </c>
    </row>
    <row r="33" spans="3:13" x14ac:dyDescent="0.2">
      <c r="J33" s="8" t="s">
        <v>182</v>
      </c>
      <c r="K33" s="93">
        <v>0</v>
      </c>
      <c r="L33" s="109">
        <f>L32*K33</f>
        <v>0</v>
      </c>
      <c r="M33" t="s">
        <v>188</v>
      </c>
    </row>
    <row r="34" spans="3:13" x14ac:dyDescent="0.2">
      <c r="J34" s="110" t="s">
        <v>183</v>
      </c>
      <c r="K34" s="111"/>
      <c r="L34" s="112">
        <f>L32-L33</f>
        <v>0</v>
      </c>
    </row>
    <row r="36" spans="3:13" x14ac:dyDescent="0.2">
      <c r="J36" t="s">
        <v>184</v>
      </c>
      <c r="K36" s="85">
        <v>0.05</v>
      </c>
      <c r="L36" s="113">
        <f>L34*K36</f>
        <v>0</v>
      </c>
    </row>
    <row r="37" spans="3:13" x14ac:dyDescent="0.2">
      <c r="J37" t="s">
        <v>185</v>
      </c>
      <c r="K37" s="83"/>
      <c r="L37" s="84">
        <f>SUM(L34:L36)</f>
        <v>0</v>
      </c>
    </row>
    <row r="38" spans="3:13" x14ac:dyDescent="0.2">
      <c r="K38" s="83"/>
      <c r="L38" s="83"/>
    </row>
    <row r="39" spans="3:13" x14ac:dyDescent="0.2">
      <c r="C39" s="163" t="s">
        <v>288</v>
      </c>
      <c r="J39" t="s">
        <v>186</v>
      </c>
      <c r="K39" s="85">
        <v>0.22</v>
      </c>
      <c r="L39" s="113">
        <f>L37*K39</f>
        <v>0</v>
      </c>
    </row>
    <row r="40" spans="3:13" x14ac:dyDescent="0.2">
      <c r="C40" s="8" t="s">
        <v>289</v>
      </c>
      <c r="J40" s="114" t="s">
        <v>7</v>
      </c>
      <c r="K40" s="111"/>
      <c r="L40" s="115">
        <f>SUM(L37:L39)</f>
        <v>0</v>
      </c>
    </row>
    <row r="46" spans="3:13" x14ac:dyDescent="0.2">
      <c r="C46" s="1" t="s">
        <v>0</v>
      </c>
      <c r="G46" s="171" t="s">
        <v>232</v>
      </c>
      <c r="H46" s="108" t="s">
        <v>248</v>
      </c>
      <c r="I46" s="108" t="s">
        <v>259</v>
      </c>
      <c r="J46" s="108" t="s">
        <v>263</v>
      </c>
      <c r="K46" s="108" t="s">
        <v>269</v>
      </c>
      <c r="L46" s="2" t="s">
        <v>7</v>
      </c>
    </row>
    <row r="47" spans="3:13" x14ac:dyDescent="0.2">
      <c r="C47" s="13" t="s">
        <v>16</v>
      </c>
      <c r="D47" s="13"/>
      <c r="E47" s="15" t="s">
        <v>15</v>
      </c>
      <c r="F47" s="13"/>
      <c r="G47" s="41" t="s">
        <v>293</v>
      </c>
      <c r="H47" s="16" t="s">
        <v>294</v>
      </c>
      <c r="I47" s="16" t="s">
        <v>295</v>
      </c>
      <c r="J47" s="16" t="s">
        <v>8</v>
      </c>
      <c r="K47" s="16" t="s">
        <v>121</v>
      </c>
    </row>
    <row r="48" spans="3:13" ht="13.5" thickBot="1" x14ac:dyDescent="0.25">
      <c r="G48" s="40"/>
      <c r="H48" s="2"/>
      <c r="I48" s="2"/>
      <c r="J48" s="2"/>
      <c r="K48" s="2"/>
    </row>
    <row r="49" spans="3:12" ht="13.5" thickBot="1" x14ac:dyDescent="0.25">
      <c r="C49" s="1" t="s">
        <v>1</v>
      </c>
      <c r="E49" s="4" t="s">
        <v>8</v>
      </c>
      <c r="G49" s="42">
        <v>100000</v>
      </c>
      <c r="H49" s="3">
        <v>100000</v>
      </c>
      <c r="I49" s="3">
        <v>100000</v>
      </c>
      <c r="J49" s="3">
        <v>100000</v>
      </c>
      <c r="K49" s="3">
        <v>100000</v>
      </c>
      <c r="L49" s="35">
        <f>SUM(G49:K49)</f>
        <v>500000</v>
      </c>
    </row>
    <row r="50" spans="3:12" x14ac:dyDescent="0.2">
      <c r="C50" s="1"/>
      <c r="E50" s="4"/>
      <c r="G50" s="50"/>
      <c r="H50" s="51"/>
      <c r="I50" s="51"/>
      <c r="J50" s="51"/>
      <c r="K50" s="51"/>
      <c r="L50" s="52"/>
    </row>
    <row r="51" spans="3:12" x14ac:dyDescent="0.2">
      <c r="C51" s="38" t="s">
        <v>71</v>
      </c>
      <c r="E51" s="39">
        <v>5000000</v>
      </c>
      <c r="G51" s="53">
        <v>100000</v>
      </c>
      <c r="H51" s="54">
        <v>100000</v>
      </c>
      <c r="I51" s="54">
        <v>100000</v>
      </c>
      <c r="J51" s="54">
        <v>100000</v>
      </c>
      <c r="K51" s="54">
        <v>100000</v>
      </c>
      <c r="L51" s="52"/>
    </row>
    <row r="52" spans="3:12" x14ac:dyDescent="0.2">
      <c r="C52" s="38" t="s">
        <v>73</v>
      </c>
      <c r="E52" s="39">
        <v>20000000</v>
      </c>
      <c r="G52" s="66">
        <v>0</v>
      </c>
      <c r="H52" s="67">
        <v>0</v>
      </c>
      <c r="I52" s="67">
        <v>0</v>
      </c>
      <c r="J52" s="67">
        <v>0</v>
      </c>
      <c r="K52" s="67">
        <v>0</v>
      </c>
      <c r="L52" s="52"/>
    </row>
    <row r="53" spans="3:12" x14ac:dyDescent="0.2">
      <c r="C53" s="71" t="s">
        <v>72</v>
      </c>
      <c r="D53" s="72"/>
      <c r="E53" s="73">
        <v>20000000</v>
      </c>
      <c r="F53" s="72"/>
      <c r="G53" s="74">
        <v>0</v>
      </c>
      <c r="H53" s="75">
        <v>0</v>
      </c>
      <c r="I53" s="75">
        <v>0</v>
      </c>
      <c r="J53" s="75">
        <v>0</v>
      </c>
      <c r="K53" s="75">
        <v>0</v>
      </c>
      <c r="L53" s="52"/>
    </row>
    <row r="54" spans="3:12" x14ac:dyDescent="0.2">
      <c r="C54" s="1"/>
      <c r="G54" s="43"/>
    </row>
    <row r="55" spans="3:12" ht="22.5" x14ac:dyDescent="0.2">
      <c r="C55" s="105" t="s">
        <v>10</v>
      </c>
      <c r="D55" s="13"/>
      <c r="E55" s="17" t="s">
        <v>9</v>
      </c>
      <c r="F55" s="13"/>
      <c r="G55" s="44">
        <v>0</v>
      </c>
      <c r="H55" s="18">
        <v>0</v>
      </c>
      <c r="I55" s="18">
        <v>0</v>
      </c>
      <c r="J55" s="18">
        <v>0</v>
      </c>
      <c r="K55" s="18">
        <v>0</v>
      </c>
    </row>
    <row r="56" spans="3:12" x14ac:dyDescent="0.2">
      <c r="G56" s="43"/>
    </row>
    <row r="57" spans="3:12" ht="22.5" x14ac:dyDescent="0.2">
      <c r="C57" s="104" t="s">
        <v>14</v>
      </c>
      <c r="E57" s="6" t="s">
        <v>11</v>
      </c>
      <c r="G57" s="170">
        <f>IF(G49&lt;=25000,0.20411,0.03+10/G49^0.4)</f>
        <v>0.12999999999999995</v>
      </c>
      <c r="H57" s="175">
        <f>IF(H49&lt;=25000,0.20411,0.03+10/H49^0.4)</f>
        <v>0.12999999999999995</v>
      </c>
      <c r="I57" s="175">
        <f>IF(I49&lt;=25000,0.20411,0.03+10/I49^0.4)</f>
        <v>0.12999999999999995</v>
      </c>
      <c r="J57" s="175">
        <f>IF(J49&lt;=25000,0.20411,0.03+10/J49^0.4)</f>
        <v>0.12999999999999995</v>
      </c>
      <c r="K57" s="175">
        <f>IF(K49&lt;=25000,0.20411,0.03+10/K49^0.4)</f>
        <v>0.12999999999999995</v>
      </c>
      <c r="L57" s="89" t="s">
        <v>47</v>
      </c>
    </row>
    <row r="58" spans="3:12" x14ac:dyDescent="0.2">
      <c r="C58" s="5"/>
      <c r="E58" s="6"/>
      <c r="G58" s="46"/>
      <c r="H58" s="7"/>
      <c r="I58" s="7"/>
      <c r="J58" s="7"/>
      <c r="K58" s="7"/>
      <c r="L58" s="101">
        <f>IF(L49&lt;=1000000,0.25,'perc spese'!D12)</f>
        <v>0.25</v>
      </c>
    </row>
    <row r="59" spans="3:12" x14ac:dyDescent="0.2">
      <c r="C59" s="8" t="s">
        <v>138</v>
      </c>
      <c r="G59" s="43"/>
    </row>
    <row r="60" spans="3:12" x14ac:dyDescent="0.2">
      <c r="C60" s="14" t="s">
        <v>12</v>
      </c>
      <c r="E60" s="6" t="s">
        <v>13</v>
      </c>
      <c r="F60" s="8"/>
      <c r="G60" s="47"/>
      <c r="H60" s="10"/>
      <c r="I60" s="10"/>
      <c r="J60" s="10"/>
      <c r="K60" s="10"/>
    </row>
    <row r="61" spans="3:12" x14ac:dyDescent="0.2">
      <c r="E61" s="38" t="s">
        <v>79</v>
      </c>
      <c r="F61" s="8" t="s">
        <v>158</v>
      </c>
      <c r="G61" s="47"/>
      <c r="H61" s="10"/>
      <c r="I61" s="10"/>
      <c r="J61" s="10"/>
      <c r="K61" s="10"/>
    </row>
    <row r="62" spans="3:12" x14ac:dyDescent="0.2">
      <c r="C62" s="38" t="s">
        <v>71</v>
      </c>
      <c r="E62" s="39">
        <v>5000000</v>
      </c>
      <c r="F62" s="49"/>
      <c r="G62" s="55">
        <v>1.7999999999999999E-2</v>
      </c>
      <c r="H62" s="56">
        <v>0.02</v>
      </c>
      <c r="I62" s="56">
        <v>1.7999999999999999E-2</v>
      </c>
      <c r="J62" s="56">
        <v>0.02</v>
      </c>
      <c r="K62" s="56">
        <v>0.02</v>
      </c>
    </row>
    <row r="63" spans="3:12" x14ac:dyDescent="0.2">
      <c r="C63" s="38" t="s">
        <v>73</v>
      </c>
      <c r="E63" s="39">
        <v>20000000</v>
      </c>
      <c r="F63" s="49"/>
      <c r="G63" s="68">
        <v>8.0000000000000002E-3</v>
      </c>
      <c r="H63" s="69">
        <v>0.01</v>
      </c>
      <c r="I63" s="69">
        <v>8.0000000000000002E-3</v>
      </c>
      <c r="J63" s="69">
        <v>0.01</v>
      </c>
      <c r="K63" s="69">
        <v>0.01</v>
      </c>
    </row>
    <row r="64" spans="3:12" ht="13.5" thickBot="1" x14ac:dyDescent="0.25">
      <c r="C64" s="38" t="s">
        <v>72</v>
      </c>
      <c r="E64" s="73">
        <v>20000000</v>
      </c>
      <c r="F64" s="49"/>
      <c r="G64" s="99">
        <v>4.0000000000000001E-3</v>
      </c>
      <c r="H64" s="100">
        <v>5.0000000000000001E-3</v>
      </c>
      <c r="I64" s="100">
        <v>4.0000000000000001E-3</v>
      </c>
      <c r="J64" s="100">
        <v>5.0000000000000001E-3</v>
      </c>
      <c r="K64" s="100">
        <v>5.0000000000000001E-3</v>
      </c>
    </row>
    <row r="65" spans="5:13" ht="14.25" thickTop="1" thickBot="1" x14ac:dyDescent="0.25">
      <c r="F65" s="11"/>
      <c r="G65" s="9"/>
      <c r="H65" s="9"/>
      <c r="I65" s="9"/>
      <c r="J65" s="9"/>
      <c r="K65" s="9"/>
    </row>
    <row r="66" spans="5:13" ht="13.5" thickBot="1" x14ac:dyDescent="0.25">
      <c r="E66" s="208" t="s">
        <v>159</v>
      </c>
      <c r="F66" s="208"/>
      <c r="G66" s="12">
        <f>(G51*G55*G57*G62)+(G52*G55*G57*G63)+(G53*G55*G57*G64)</f>
        <v>0</v>
      </c>
      <c r="H66" s="12">
        <f>(H51*H55*H57*H62)+(H52*H55*H57*H63)+(H53*H55*H57*H64)</f>
        <v>0</v>
      </c>
      <c r="I66" s="12">
        <f>(I51*I55*I57*I62)+(I52*I55*I57*I63)+(I53*I55*I57*I64)</f>
        <v>0</v>
      </c>
      <c r="J66" s="12">
        <f>(J51*J55*J57*J62)+(J52*J55*J57*J63)+(J53*J55*J57*J64)</f>
        <v>0</v>
      </c>
      <c r="K66" s="12">
        <f>(K51*K55*K57*K62)+(K52*K55*K57*K63)+(K53*K55*K57*K64)</f>
        <v>0</v>
      </c>
      <c r="L66" s="30">
        <f>SUM(G66:K66)</f>
        <v>0</v>
      </c>
    </row>
    <row r="67" spans="5:13" x14ac:dyDescent="0.2">
      <c r="L67" s="31"/>
    </row>
    <row r="68" spans="5:13" ht="13.5" thickBot="1" x14ac:dyDescent="0.25">
      <c r="I68" s="212" t="s">
        <v>324</v>
      </c>
      <c r="J68" s="212"/>
      <c r="K68" s="93">
        <v>0</v>
      </c>
      <c r="L68" s="91">
        <f>L66*K68</f>
        <v>0</v>
      </c>
    </row>
    <row r="69" spans="5:13" ht="14.25" thickTop="1" thickBot="1" x14ac:dyDescent="0.25">
      <c r="I69" s="194"/>
      <c r="J69" s="194"/>
      <c r="K69" s="93"/>
      <c r="L69" s="88"/>
    </row>
    <row r="70" spans="5:13" ht="13.5" thickBot="1" x14ac:dyDescent="0.25">
      <c r="J70" s="213" t="s">
        <v>323</v>
      </c>
      <c r="K70" s="213"/>
      <c r="L70" s="30">
        <f>L66+L68</f>
        <v>0</v>
      </c>
    </row>
    <row r="71" spans="5:13" ht="13.5" thickBot="1" x14ac:dyDescent="0.25">
      <c r="L71" s="31"/>
    </row>
    <row r="72" spans="5:13" ht="13.5" thickBot="1" x14ac:dyDescent="0.25">
      <c r="H72" s="36"/>
      <c r="I72" s="37"/>
      <c r="K72" s="32" t="s">
        <v>45</v>
      </c>
      <c r="L72" s="30">
        <f>L70*L58</f>
        <v>0</v>
      </c>
    </row>
    <row r="73" spans="5:13" ht="13.5" thickBot="1" x14ac:dyDescent="0.25"/>
    <row r="74" spans="5:13" ht="13.5" thickBot="1" x14ac:dyDescent="0.25">
      <c r="K74" s="32" t="s">
        <v>140</v>
      </c>
      <c r="L74" s="30">
        <f>L70+L72</f>
        <v>0</v>
      </c>
      <c r="M74" t="s">
        <v>187</v>
      </c>
    </row>
    <row r="75" spans="5:13" x14ac:dyDescent="0.2">
      <c r="J75" s="8" t="s">
        <v>182</v>
      </c>
      <c r="K75" s="93">
        <v>0</v>
      </c>
      <c r="L75" s="109">
        <f>L74*K75</f>
        <v>0</v>
      </c>
      <c r="M75" t="s">
        <v>188</v>
      </c>
    </row>
    <row r="76" spans="5:13" x14ac:dyDescent="0.2">
      <c r="J76" s="110" t="s">
        <v>183</v>
      </c>
      <c r="K76" s="111"/>
      <c r="L76" s="112">
        <f>L74-L75</f>
        <v>0</v>
      </c>
    </row>
    <row r="78" spans="5:13" x14ac:dyDescent="0.2">
      <c r="J78" t="s">
        <v>184</v>
      </c>
      <c r="K78" s="85">
        <v>0.05</v>
      </c>
      <c r="L78" s="113">
        <f>L76*K78</f>
        <v>0</v>
      </c>
    </row>
    <row r="79" spans="5:13" x14ac:dyDescent="0.2">
      <c r="J79" t="s">
        <v>185</v>
      </c>
      <c r="K79" s="83"/>
      <c r="L79" s="84">
        <f>SUM(L76:L78)</f>
        <v>0</v>
      </c>
    </row>
    <row r="80" spans="5:13" x14ac:dyDescent="0.2">
      <c r="K80" s="83"/>
      <c r="L80" s="83"/>
    </row>
    <row r="81" spans="3:12" x14ac:dyDescent="0.2">
      <c r="C81" s="163" t="s">
        <v>288</v>
      </c>
      <c r="J81" t="s">
        <v>186</v>
      </c>
      <c r="K81" s="85">
        <v>0.22</v>
      </c>
      <c r="L81" s="113">
        <f>L79*K81</f>
        <v>0</v>
      </c>
    </row>
    <row r="82" spans="3:12" x14ac:dyDescent="0.2">
      <c r="C82" s="8" t="s">
        <v>289</v>
      </c>
      <c r="J82" s="114" t="s">
        <v>7</v>
      </c>
      <c r="K82" s="111"/>
      <c r="L82" s="115">
        <f>SUM(L79:L81)</f>
        <v>0</v>
      </c>
    </row>
  </sheetData>
  <mergeCells count="6">
    <mergeCell ref="E24:F24"/>
    <mergeCell ref="E66:F66"/>
    <mergeCell ref="I68:J68"/>
    <mergeCell ref="J70:K70"/>
    <mergeCell ref="I26:J26"/>
    <mergeCell ref="J28:K28"/>
  </mergeCells>
  <phoneticPr fontId="1" type="noConversion"/>
  <pageMargins left="0.31" right="0.37" top="0.59" bottom="0.67" header="0.3" footer="0.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tabColor indexed="57"/>
  </sheetPr>
  <dimension ref="C4:M53"/>
  <sheetViews>
    <sheetView zoomScale="110" workbookViewId="0">
      <selection activeCell="W17" sqref="W17"/>
    </sheetView>
  </sheetViews>
  <sheetFormatPr defaultRowHeight="12.75" x14ac:dyDescent="0.2"/>
  <cols>
    <col min="1" max="1" width="2.5703125" customWidth="1"/>
    <col min="2" max="2" width="3.28515625" customWidth="1"/>
    <col min="3" max="3" width="19" customWidth="1"/>
    <col min="4" max="4" width="4.140625" customWidth="1"/>
    <col min="5" max="5" width="12.5703125" customWidth="1"/>
    <col min="7" max="7" width="12.85546875" customWidth="1"/>
    <col min="8" max="8" width="12.140625" bestFit="1" customWidth="1"/>
    <col min="9" max="11" width="10.5703125" bestFit="1" customWidth="1"/>
    <col min="12" max="12" width="12.28515625" customWidth="1"/>
  </cols>
  <sheetData>
    <row r="4" spans="3:12" x14ac:dyDescent="0.2">
      <c r="C4" s="1" t="s">
        <v>0</v>
      </c>
      <c r="G4" s="108" t="s">
        <v>232</v>
      </c>
      <c r="H4" s="108" t="s">
        <v>248</v>
      </c>
      <c r="I4" s="108" t="s">
        <v>259</v>
      </c>
      <c r="J4" s="108" t="s">
        <v>263</v>
      </c>
      <c r="K4" s="108" t="s">
        <v>269</v>
      </c>
      <c r="L4" s="2" t="s">
        <v>7</v>
      </c>
    </row>
    <row r="5" spans="3:12" x14ac:dyDescent="0.2">
      <c r="C5" s="13" t="s">
        <v>16</v>
      </c>
      <c r="D5" s="13"/>
      <c r="E5" s="15" t="s">
        <v>15</v>
      </c>
      <c r="F5" s="13"/>
      <c r="G5" s="16" t="s">
        <v>293</v>
      </c>
      <c r="H5" s="16" t="s">
        <v>294</v>
      </c>
      <c r="I5" s="16" t="s">
        <v>295</v>
      </c>
      <c r="J5" s="16" t="s">
        <v>8</v>
      </c>
      <c r="K5" s="16" t="s">
        <v>121</v>
      </c>
    </row>
    <row r="6" spans="3:12" ht="13.5" thickBot="1" x14ac:dyDescent="0.25">
      <c r="G6" s="2"/>
      <c r="H6" s="2"/>
      <c r="I6" s="2"/>
      <c r="J6" s="2"/>
      <c r="K6" s="2"/>
    </row>
    <row r="7" spans="3:12" ht="13.5" thickBot="1" x14ac:dyDescent="0.25">
      <c r="C7" s="1" t="s">
        <v>1</v>
      </c>
      <c r="E7" s="96" t="s">
        <v>8</v>
      </c>
      <c r="G7" s="3">
        <v>13000</v>
      </c>
      <c r="H7" s="3">
        <v>100000</v>
      </c>
      <c r="I7" s="3">
        <v>100000</v>
      </c>
      <c r="J7" s="3">
        <v>16000</v>
      </c>
      <c r="K7" s="3">
        <v>100000</v>
      </c>
      <c r="L7" s="35">
        <f>SUM(G7:K7)</f>
        <v>329000</v>
      </c>
    </row>
    <row r="8" spans="3:12" x14ac:dyDescent="0.2">
      <c r="C8" s="1"/>
    </row>
    <row r="9" spans="3:12" ht="24.75" customHeight="1" x14ac:dyDescent="0.2">
      <c r="C9" s="105" t="s">
        <v>10</v>
      </c>
      <c r="D9" s="13"/>
      <c r="E9" s="97" t="s">
        <v>9</v>
      </c>
      <c r="F9" s="13"/>
      <c r="G9" s="18">
        <v>0</v>
      </c>
      <c r="H9" s="18">
        <v>0</v>
      </c>
      <c r="I9" s="18">
        <v>0</v>
      </c>
      <c r="J9" s="18">
        <v>0</v>
      </c>
      <c r="K9" s="18">
        <v>0</v>
      </c>
    </row>
    <row r="11" spans="3:12" ht="22.5" x14ac:dyDescent="0.2">
      <c r="C11" s="104" t="s">
        <v>14</v>
      </c>
      <c r="D11" s="137" t="s">
        <v>181</v>
      </c>
      <c r="E11" s="98" t="s">
        <v>11</v>
      </c>
      <c r="G11" s="154">
        <f>IF(G7&lt;=25000,0.20411,0.03+10/G7^0.4)</f>
        <v>0.20411000000000001</v>
      </c>
      <c r="H11" s="154">
        <f>IF(H7&lt;=25000,0.20411,0.03+10/H7^0.4)</f>
        <v>0.12999999999999995</v>
      </c>
      <c r="I11" s="154">
        <f>IF(I7&lt;=25000,0.20411,0.03+10/I7^0.4)</f>
        <v>0.12999999999999995</v>
      </c>
      <c r="J11" s="154">
        <f>IF(J7&lt;=25000,0.20411,0.03+10/J7^0.4)</f>
        <v>0.20411000000000001</v>
      </c>
      <c r="K11" s="154">
        <f>IF(K7&lt;=25000,0.20411,0.03+10/K7^0.4)</f>
        <v>0.12999999999999995</v>
      </c>
      <c r="L11" s="89" t="s">
        <v>47</v>
      </c>
    </row>
    <row r="12" spans="3:12" x14ac:dyDescent="0.2">
      <c r="C12" s="5"/>
      <c r="E12" s="6"/>
      <c r="G12" s="7"/>
      <c r="H12" s="7"/>
      <c r="I12" s="7"/>
      <c r="J12" s="7"/>
      <c r="L12" s="90">
        <f>IF(L7&lt;=1000000,0.25,'perc spese'!D12)</f>
        <v>0.25</v>
      </c>
    </row>
    <row r="13" spans="3:12" x14ac:dyDescent="0.2">
      <c r="C13" s="5"/>
      <c r="E13" s="6"/>
      <c r="G13" s="7"/>
      <c r="H13" s="7"/>
      <c r="I13" s="7"/>
      <c r="J13" s="7"/>
      <c r="K13" s="7"/>
    </row>
    <row r="14" spans="3:12" x14ac:dyDescent="0.2">
      <c r="C14" s="8" t="s">
        <v>82</v>
      </c>
      <c r="E14" s="98" t="s">
        <v>13</v>
      </c>
    </row>
    <row r="15" spans="3:12" x14ac:dyDescent="0.2">
      <c r="C15" s="14" t="s">
        <v>12</v>
      </c>
      <c r="D15" s="203" t="s">
        <v>143</v>
      </c>
      <c r="E15" s="203"/>
      <c r="F15" s="8" t="s">
        <v>83</v>
      </c>
      <c r="G15" s="10">
        <v>7.0000000000000007E-2</v>
      </c>
      <c r="H15" s="10">
        <v>0.12</v>
      </c>
      <c r="I15" s="10">
        <v>0.15</v>
      </c>
      <c r="J15" s="10">
        <v>0.04</v>
      </c>
      <c r="K15" s="10">
        <v>0.11</v>
      </c>
    </row>
    <row r="16" spans="3:12" x14ac:dyDescent="0.2">
      <c r="D16" s="203" t="s">
        <v>161</v>
      </c>
      <c r="E16" s="203"/>
      <c r="F16" s="8" t="s">
        <v>84</v>
      </c>
      <c r="G16" s="10">
        <v>0.13</v>
      </c>
      <c r="H16" s="10">
        <v>0.13</v>
      </c>
      <c r="I16" s="10">
        <v>0.05</v>
      </c>
      <c r="J16" s="10">
        <v>0.08</v>
      </c>
      <c r="K16" s="10">
        <v>0.05</v>
      </c>
    </row>
    <row r="17" spans="3:13" x14ac:dyDescent="0.2">
      <c r="D17" s="203" t="s">
        <v>146</v>
      </c>
      <c r="E17" s="203"/>
      <c r="F17" s="8" t="s">
        <v>85</v>
      </c>
      <c r="G17" s="10">
        <v>0.04</v>
      </c>
      <c r="H17" s="10">
        <v>0.03</v>
      </c>
      <c r="I17" s="10">
        <v>0.05</v>
      </c>
      <c r="J17" s="10">
        <v>0.03</v>
      </c>
      <c r="K17" s="10">
        <v>0.04</v>
      </c>
      <c r="L17" s="182" t="s">
        <v>309</v>
      </c>
    </row>
    <row r="18" spans="3:13" x14ac:dyDescent="0.2">
      <c r="D18" s="203" t="s">
        <v>150</v>
      </c>
      <c r="E18" s="203"/>
      <c r="F18" s="8" t="s">
        <v>86</v>
      </c>
      <c r="G18" s="10">
        <v>0.02</v>
      </c>
      <c r="H18" s="10">
        <v>0.01</v>
      </c>
      <c r="I18" s="10">
        <v>0.02</v>
      </c>
      <c r="J18" s="10">
        <v>0.02</v>
      </c>
      <c r="K18" s="10">
        <v>0.02</v>
      </c>
      <c r="L18" s="182" t="s">
        <v>309</v>
      </c>
    </row>
    <row r="19" spans="3:13" x14ac:dyDescent="0.2">
      <c r="D19" s="203" t="s">
        <v>162</v>
      </c>
      <c r="E19" s="203"/>
      <c r="F19" s="8" t="s">
        <v>87</v>
      </c>
      <c r="G19" s="10">
        <v>0.02</v>
      </c>
      <c r="H19" s="10">
        <v>2.5000000000000001E-2</v>
      </c>
      <c r="I19" s="10">
        <v>0.03</v>
      </c>
      <c r="J19" s="10">
        <v>0.03</v>
      </c>
      <c r="K19" s="10">
        <v>0.02</v>
      </c>
      <c r="L19" s="182" t="s">
        <v>309</v>
      </c>
    </row>
    <row r="20" spans="3:13" x14ac:dyDescent="0.2">
      <c r="D20" s="203" t="s">
        <v>78</v>
      </c>
      <c r="E20" s="203"/>
      <c r="F20" s="8" t="s">
        <v>88</v>
      </c>
      <c r="G20" s="10">
        <v>0.03</v>
      </c>
      <c r="H20" s="10">
        <v>0.03</v>
      </c>
      <c r="I20" s="10">
        <v>0.03</v>
      </c>
      <c r="J20" s="10">
        <v>0.03</v>
      </c>
      <c r="K20" s="10">
        <v>0.03</v>
      </c>
      <c r="L20" s="182"/>
    </row>
    <row r="21" spans="3:13" x14ac:dyDescent="0.2">
      <c r="D21" s="200" t="s">
        <v>96</v>
      </c>
      <c r="E21" s="200"/>
      <c r="F21" s="78" t="s">
        <v>89</v>
      </c>
      <c r="G21" s="79">
        <v>0.1</v>
      </c>
      <c r="H21" s="79">
        <v>0.1</v>
      </c>
      <c r="I21" s="79">
        <v>0.1</v>
      </c>
      <c r="J21" s="79">
        <v>0.1</v>
      </c>
      <c r="K21" s="79">
        <v>0.1</v>
      </c>
      <c r="L21" s="182" t="s">
        <v>309</v>
      </c>
    </row>
    <row r="22" spans="3:13" x14ac:dyDescent="0.2">
      <c r="D22" s="203" t="s">
        <v>119</v>
      </c>
      <c r="E22" s="203"/>
      <c r="F22" s="8" t="s">
        <v>90</v>
      </c>
      <c r="G22" s="10">
        <v>0.01</v>
      </c>
      <c r="H22" s="10">
        <v>0.01</v>
      </c>
      <c r="I22" s="10">
        <v>0.01</v>
      </c>
      <c r="J22" s="10">
        <v>0.01</v>
      </c>
      <c r="K22" s="10">
        <v>0.01</v>
      </c>
    </row>
    <row r="23" spans="3:13" x14ac:dyDescent="0.2">
      <c r="D23" s="203" t="s">
        <v>119</v>
      </c>
      <c r="E23" s="203"/>
      <c r="F23" s="8" t="s">
        <v>91</v>
      </c>
      <c r="G23" s="10">
        <v>0.13</v>
      </c>
      <c r="H23" s="10">
        <v>0.13</v>
      </c>
      <c r="I23" s="10">
        <v>0.13</v>
      </c>
      <c r="J23" s="10">
        <v>0.13</v>
      </c>
      <c r="K23" s="10">
        <v>0.13</v>
      </c>
    </row>
    <row r="24" spans="3:13" x14ac:dyDescent="0.2">
      <c r="D24" s="203" t="s">
        <v>119</v>
      </c>
      <c r="E24" s="203"/>
      <c r="F24" s="8" t="s">
        <v>92</v>
      </c>
      <c r="G24" s="77">
        <v>0.04</v>
      </c>
      <c r="H24" s="77">
        <v>0.04</v>
      </c>
      <c r="I24" s="77">
        <v>0.04</v>
      </c>
      <c r="J24" s="77">
        <v>0.04</v>
      </c>
      <c r="K24" s="77">
        <v>0.04</v>
      </c>
    </row>
    <row r="25" spans="3:13" x14ac:dyDescent="0.2">
      <c r="D25" s="203" t="s">
        <v>119</v>
      </c>
      <c r="E25" s="203"/>
      <c r="F25" s="183" t="s">
        <v>93</v>
      </c>
      <c r="G25" s="178">
        <v>0.01</v>
      </c>
      <c r="H25" s="178">
        <v>0.01</v>
      </c>
      <c r="I25" s="178">
        <v>0.01</v>
      </c>
      <c r="J25" s="178">
        <v>0.01</v>
      </c>
      <c r="K25" s="178">
        <v>0.01</v>
      </c>
    </row>
    <row r="26" spans="3:13" x14ac:dyDescent="0.2">
      <c r="D26" s="216"/>
      <c r="E26" s="216"/>
      <c r="F26" s="183"/>
      <c r="G26" s="191"/>
      <c r="H26" s="191"/>
      <c r="I26" s="191"/>
      <c r="J26" s="191"/>
      <c r="K26" s="191"/>
    </row>
    <row r="27" spans="3:13" x14ac:dyDescent="0.2">
      <c r="D27" s="196" t="s">
        <v>146</v>
      </c>
      <c r="E27" s="196"/>
      <c r="F27" s="8" t="s">
        <v>52</v>
      </c>
      <c r="G27" s="10">
        <v>7.0000000000000007E-2</v>
      </c>
      <c r="H27" s="10">
        <v>0.04</v>
      </c>
      <c r="I27" s="10">
        <v>7.0000000000000007E-2</v>
      </c>
      <c r="J27" s="10">
        <v>0.06</v>
      </c>
      <c r="K27" s="10">
        <v>0.05</v>
      </c>
      <c r="L27" s="182" t="s">
        <v>306</v>
      </c>
    </row>
    <row r="28" spans="3:13" ht="13.5" thickBot="1" x14ac:dyDescent="0.25">
      <c r="D28" s="203"/>
      <c r="E28" s="203"/>
      <c r="F28" s="20"/>
      <c r="G28" s="19"/>
      <c r="H28" s="19"/>
      <c r="I28" s="19"/>
      <c r="J28" s="19"/>
      <c r="K28" s="19"/>
    </row>
    <row r="29" spans="3:13" ht="13.5" thickTop="1" x14ac:dyDescent="0.2">
      <c r="F29" s="11" t="s">
        <v>94</v>
      </c>
      <c r="G29" s="9">
        <f>SUM(G15:G28)</f>
        <v>0.67000000000000015</v>
      </c>
      <c r="H29" s="9">
        <f>SUM(H15:H28)</f>
        <v>0.67500000000000016</v>
      </c>
      <c r="I29" s="9">
        <f>SUM(I15:I28)</f>
        <v>0.69000000000000017</v>
      </c>
      <c r="J29" s="9">
        <f>SUM(J15:J28)</f>
        <v>0.58000000000000007</v>
      </c>
      <c r="K29" s="9">
        <f>SUM(K15:K28)</f>
        <v>0.6100000000000001</v>
      </c>
    </row>
    <row r="30" spans="3:13" ht="13.5" thickBot="1" x14ac:dyDescent="0.25"/>
    <row r="31" spans="3:13" ht="13.5" thickBot="1" x14ac:dyDescent="0.25">
      <c r="E31" s="208" t="s">
        <v>95</v>
      </c>
      <c r="F31" s="208"/>
      <c r="G31" s="12">
        <f>G7*G9*G11*G29</f>
        <v>0</v>
      </c>
      <c r="H31" s="12">
        <f>H7*H9*H11*H29</f>
        <v>0</v>
      </c>
      <c r="I31" s="12">
        <f>I7*I9*I11*I29</f>
        <v>0</v>
      </c>
      <c r="J31" s="12">
        <f>J7*J9*J11*J29</f>
        <v>0</v>
      </c>
      <c r="K31" s="12">
        <f>K7*K9*K11*K29</f>
        <v>0</v>
      </c>
      <c r="L31" s="30">
        <f>SUM(G31:K31)</f>
        <v>0</v>
      </c>
      <c r="M31" s="80"/>
    </row>
    <row r="32" spans="3:13" x14ac:dyDescent="0.2">
      <c r="C32" s="134" t="s">
        <v>180</v>
      </c>
      <c r="D32" s="106"/>
      <c r="E32" s="106"/>
      <c r="F32" s="106"/>
      <c r="G32" s="106"/>
      <c r="H32" s="106"/>
      <c r="L32" s="31"/>
    </row>
    <row r="33" spans="3:13" ht="13.5" thickBot="1" x14ac:dyDescent="0.25">
      <c r="C33" s="106" t="s">
        <v>206</v>
      </c>
      <c r="D33" s="106"/>
      <c r="E33" s="106"/>
      <c r="F33" s="106"/>
      <c r="G33" s="106"/>
      <c r="H33" s="106"/>
      <c r="I33" s="212" t="s">
        <v>324</v>
      </c>
      <c r="J33" s="212"/>
      <c r="K33" s="93">
        <v>0</v>
      </c>
      <c r="L33" s="91">
        <f>L31*K33</f>
        <v>0</v>
      </c>
    </row>
    <row r="34" spans="3:13" ht="14.25" thickTop="1" thickBot="1" x14ac:dyDescent="0.25">
      <c r="C34" s="106" t="s">
        <v>207</v>
      </c>
      <c r="D34" s="106"/>
      <c r="E34" s="106"/>
      <c r="F34" s="106"/>
      <c r="G34" s="106"/>
      <c r="H34" s="106"/>
      <c r="I34" s="194"/>
      <c r="J34" s="194"/>
      <c r="K34" s="93"/>
      <c r="L34" s="88"/>
    </row>
    <row r="35" spans="3:13" ht="13.5" thickBot="1" x14ac:dyDescent="0.25">
      <c r="C35" s="106" t="s">
        <v>208</v>
      </c>
      <c r="D35" s="106"/>
      <c r="E35" s="106"/>
      <c r="G35" s="106"/>
      <c r="H35" s="106"/>
      <c r="J35" s="213" t="s">
        <v>323</v>
      </c>
      <c r="K35" s="213"/>
      <c r="L35" s="30">
        <f>SUM(L30:L33)</f>
        <v>0</v>
      </c>
    </row>
    <row r="36" spans="3:13" ht="13.5" thickBot="1" x14ac:dyDescent="0.25">
      <c r="C36" s="106" t="s">
        <v>209</v>
      </c>
      <c r="G36" s="106"/>
      <c r="H36" s="106"/>
      <c r="L36" s="31"/>
    </row>
    <row r="37" spans="3:13" ht="13.5" thickBot="1" x14ac:dyDescent="0.25">
      <c r="G37" s="106"/>
      <c r="H37" s="106"/>
      <c r="I37" s="37"/>
      <c r="K37" s="32" t="s">
        <v>45</v>
      </c>
      <c r="L37" s="30">
        <f>L35*L12</f>
        <v>0</v>
      </c>
    </row>
    <row r="38" spans="3:13" ht="13.5" thickBot="1" x14ac:dyDescent="0.25">
      <c r="G38" s="106"/>
      <c r="H38" s="106"/>
    </row>
    <row r="39" spans="3:13" ht="13.5" thickBot="1" x14ac:dyDescent="0.25">
      <c r="K39" s="32" t="s">
        <v>46</v>
      </c>
      <c r="L39" s="30">
        <f>SUM(L35:L37)</f>
        <v>0</v>
      </c>
      <c r="M39" s="81" t="s">
        <v>187</v>
      </c>
    </row>
    <row r="40" spans="3:13" x14ac:dyDescent="0.2">
      <c r="J40" s="8" t="s">
        <v>182</v>
      </c>
      <c r="K40" s="93">
        <v>0</v>
      </c>
      <c r="L40" s="109">
        <f>L39*K40</f>
        <v>0</v>
      </c>
      <c r="M40" t="s">
        <v>188</v>
      </c>
    </row>
    <row r="41" spans="3:13" x14ac:dyDescent="0.2">
      <c r="J41" s="110" t="s">
        <v>183</v>
      </c>
      <c r="K41" s="111"/>
      <c r="L41" s="112">
        <f>L39-L40</f>
        <v>0</v>
      </c>
    </row>
    <row r="43" spans="3:13" x14ac:dyDescent="0.2">
      <c r="J43" t="s">
        <v>184</v>
      </c>
      <c r="K43" s="85">
        <v>0.05</v>
      </c>
      <c r="L43" s="113">
        <f>L41*K43</f>
        <v>0</v>
      </c>
    </row>
    <row r="44" spans="3:13" x14ac:dyDescent="0.2">
      <c r="J44" t="s">
        <v>185</v>
      </c>
      <c r="K44" s="83"/>
      <c r="L44" s="84">
        <f>SUM(L41:L43)</f>
        <v>0</v>
      </c>
    </row>
    <row r="45" spans="3:13" x14ac:dyDescent="0.2">
      <c r="K45" s="83"/>
      <c r="L45" s="83"/>
    </row>
    <row r="46" spans="3:13" x14ac:dyDescent="0.2">
      <c r="C46" s="190" t="s">
        <v>312</v>
      </c>
      <c r="D46" s="190"/>
      <c r="E46" s="190"/>
      <c r="F46" s="190"/>
      <c r="G46" s="128"/>
      <c r="J46" t="s">
        <v>186</v>
      </c>
      <c r="K46" s="85">
        <v>0.22</v>
      </c>
      <c r="L46" s="113">
        <f>L44*K46</f>
        <v>0</v>
      </c>
    </row>
    <row r="47" spans="3:13" x14ac:dyDescent="0.2">
      <c r="C47" s="190" t="s">
        <v>311</v>
      </c>
      <c r="D47" s="190"/>
      <c r="E47" s="190"/>
      <c r="F47" s="190"/>
      <c r="G47" s="128"/>
      <c r="J47" s="114" t="s">
        <v>7</v>
      </c>
      <c r="K47" s="111"/>
      <c r="L47" s="115">
        <f>SUM(L44:L46)</f>
        <v>0</v>
      </c>
    </row>
    <row r="49" spans="3:10" x14ac:dyDescent="0.2">
      <c r="C49" s="22" t="s">
        <v>313</v>
      </c>
    </row>
    <row r="50" spans="3:10" x14ac:dyDescent="0.2">
      <c r="C50" s="22" t="s">
        <v>308</v>
      </c>
    </row>
    <row r="52" spans="3:10" x14ac:dyDescent="0.2">
      <c r="C52" s="214" t="s">
        <v>315</v>
      </c>
      <c r="D52" s="214"/>
      <c r="E52" s="214"/>
      <c r="F52" s="214"/>
      <c r="G52" s="214"/>
      <c r="H52" s="214"/>
      <c r="I52" s="214"/>
      <c r="J52" s="214"/>
    </row>
    <row r="53" spans="3:10" x14ac:dyDescent="0.2">
      <c r="C53" s="215" t="s">
        <v>319</v>
      </c>
      <c r="D53" s="215"/>
      <c r="E53" s="215"/>
      <c r="F53" s="215"/>
      <c r="G53" s="215"/>
      <c r="H53" s="215"/>
      <c r="I53" s="215"/>
      <c r="J53" s="215"/>
    </row>
  </sheetData>
  <mergeCells count="19">
    <mergeCell ref="D27:E27"/>
    <mergeCell ref="C52:J52"/>
    <mergeCell ref="C53:J53"/>
    <mergeCell ref="D20:E20"/>
    <mergeCell ref="D21:E21"/>
    <mergeCell ref="D22:E22"/>
    <mergeCell ref="D23:E23"/>
    <mergeCell ref="D24:E24"/>
    <mergeCell ref="D28:E28"/>
    <mergeCell ref="E31:F31"/>
    <mergeCell ref="D25:E25"/>
    <mergeCell ref="D26:E26"/>
    <mergeCell ref="I33:J33"/>
    <mergeCell ref="J35:K35"/>
    <mergeCell ref="D15:E15"/>
    <mergeCell ref="D16:E16"/>
    <mergeCell ref="D17:E17"/>
    <mergeCell ref="D18:E18"/>
    <mergeCell ref="D19:E19"/>
  </mergeCells>
  <phoneticPr fontId="1" type="noConversion"/>
  <pageMargins left="0.36" right="0.34" top="0.69" bottom="0.6" header="0.32" footer="0.28000000000000003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tabColor indexed="10"/>
  </sheetPr>
  <dimension ref="C4:N40"/>
  <sheetViews>
    <sheetView zoomScale="110" workbookViewId="0">
      <selection activeCell="R7" sqref="R7"/>
    </sheetView>
  </sheetViews>
  <sheetFormatPr defaultRowHeight="12.75" x14ac:dyDescent="0.2"/>
  <cols>
    <col min="1" max="1" width="2.5703125" customWidth="1"/>
    <col min="2" max="2" width="3.28515625" customWidth="1"/>
    <col min="3" max="3" width="19" customWidth="1"/>
    <col min="4" max="4" width="4.85546875" customWidth="1"/>
    <col min="5" max="5" width="13.5703125" customWidth="1"/>
    <col min="7" max="7" width="12.85546875" customWidth="1"/>
    <col min="8" max="8" width="12.140625" bestFit="1" customWidth="1"/>
    <col min="9" max="11" width="10.5703125" bestFit="1" customWidth="1"/>
    <col min="12" max="12" width="12.5703125" customWidth="1"/>
  </cols>
  <sheetData>
    <row r="4" spans="3:12" x14ac:dyDescent="0.2">
      <c r="C4" s="1" t="s">
        <v>0</v>
      </c>
      <c r="G4" s="108" t="s">
        <v>232</v>
      </c>
      <c r="H4" s="108" t="s">
        <v>248</v>
      </c>
      <c r="I4" s="108" t="s">
        <v>259</v>
      </c>
      <c r="J4" s="108" t="s">
        <v>263</v>
      </c>
      <c r="K4" s="108" t="s">
        <v>269</v>
      </c>
      <c r="L4" s="2" t="s">
        <v>7</v>
      </c>
    </row>
    <row r="5" spans="3:12" x14ac:dyDescent="0.2">
      <c r="C5" s="13" t="s">
        <v>16</v>
      </c>
      <c r="D5" s="13"/>
      <c r="E5" s="15" t="s">
        <v>15</v>
      </c>
      <c r="F5" s="13"/>
      <c r="G5" s="16" t="s">
        <v>293</v>
      </c>
      <c r="H5" s="16" t="s">
        <v>294</v>
      </c>
      <c r="I5" s="16" t="s">
        <v>295</v>
      </c>
      <c r="J5" s="16" t="s">
        <v>8</v>
      </c>
      <c r="K5" s="16" t="s">
        <v>121</v>
      </c>
    </row>
    <row r="6" spans="3:12" ht="9.75" customHeight="1" thickBot="1" x14ac:dyDescent="0.25">
      <c r="G6" s="2"/>
      <c r="H6" s="2"/>
      <c r="I6" s="2"/>
      <c r="J6" s="2"/>
      <c r="K6" s="2"/>
    </row>
    <row r="7" spans="3:12" ht="13.5" thickBot="1" x14ac:dyDescent="0.25">
      <c r="C7" s="1" t="s">
        <v>1</v>
      </c>
      <c r="E7" s="96" t="s">
        <v>8</v>
      </c>
      <c r="G7" s="3">
        <v>20000</v>
      </c>
      <c r="H7" s="3">
        <v>100000</v>
      </c>
      <c r="I7" s="3">
        <v>100000</v>
      </c>
      <c r="J7" s="3">
        <v>100000</v>
      </c>
      <c r="K7" s="3">
        <v>100000</v>
      </c>
      <c r="L7" s="35">
        <f>SUM(G7:K7)</f>
        <v>420000</v>
      </c>
    </row>
    <row r="8" spans="3:12" ht="9" customHeight="1" x14ac:dyDescent="0.2">
      <c r="C8" s="1"/>
    </row>
    <row r="9" spans="3:12" ht="24.75" customHeight="1" x14ac:dyDescent="0.2">
      <c r="C9" s="105" t="s">
        <v>10</v>
      </c>
      <c r="D9" s="13"/>
      <c r="E9" s="97" t="s">
        <v>9</v>
      </c>
      <c r="F9" s="13"/>
      <c r="G9" s="18">
        <v>0</v>
      </c>
      <c r="H9" s="18">
        <v>0</v>
      </c>
      <c r="I9" s="18">
        <v>0</v>
      </c>
      <c r="J9" s="18">
        <v>0</v>
      </c>
      <c r="K9" s="18">
        <v>0</v>
      </c>
    </row>
    <row r="11" spans="3:12" ht="22.5" x14ac:dyDescent="0.2">
      <c r="C11" s="104" t="s">
        <v>14</v>
      </c>
      <c r="D11" s="137" t="s">
        <v>181</v>
      </c>
      <c r="E11" s="98" t="s">
        <v>11</v>
      </c>
      <c r="G11" s="154">
        <f>IF(G7&lt;=25000,0.20411,0.03+10/G7^0.4)</f>
        <v>0.20411000000000001</v>
      </c>
      <c r="H11" s="154">
        <f>IF(H7&lt;=25000,0.20411,0.03+10/H7^0.4)</f>
        <v>0.12999999999999995</v>
      </c>
      <c r="I11" s="154">
        <f>IF(I7&lt;=25000,0.20411,0.03+10/I7^0.4)</f>
        <v>0.12999999999999995</v>
      </c>
      <c r="J11" s="154">
        <f>IF(J7&lt;=25000,0.20411,0.03+10/J7^0.4)</f>
        <v>0.12999999999999995</v>
      </c>
      <c r="K11" s="154">
        <f>IF(K7&lt;=25000,0.20411,0.03+10/K7^0.4)</f>
        <v>0.12999999999999995</v>
      </c>
      <c r="L11" s="89" t="s">
        <v>47</v>
      </c>
    </row>
    <row r="12" spans="3:12" x14ac:dyDescent="0.2">
      <c r="C12" s="5"/>
      <c r="E12" s="6"/>
      <c r="G12" s="7"/>
      <c r="H12" s="7"/>
      <c r="I12" s="7"/>
      <c r="J12" s="7"/>
      <c r="L12" s="90">
        <f>IF(L7&lt;=1000000,0.25,'perc spese'!D12)</f>
        <v>0.25</v>
      </c>
    </row>
    <row r="13" spans="3:12" ht="6" customHeight="1" x14ac:dyDescent="0.2">
      <c r="C13" s="5"/>
      <c r="E13" s="6"/>
      <c r="G13" s="7"/>
      <c r="H13" s="7"/>
      <c r="I13" s="7"/>
      <c r="J13" s="7"/>
      <c r="K13" s="7"/>
    </row>
    <row r="14" spans="3:12" x14ac:dyDescent="0.2">
      <c r="C14" s="8" t="s">
        <v>97</v>
      </c>
      <c r="E14" s="98" t="s">
        <v>13</v>
      </c>
    </row>
    <row r="15" spans="3:12" x14ac:dyDescent="0.2">
      <c r="C15" s="14" t="s">
        <v>12</v>
      </c>
      <c r="E15" s="94" t="s">
        <v>120</v>
      </c>
      <c r="F15" s="8" t="s">
        <v>98</v>
      </c>
      <c r="G15" s="10">
        <v>0.32</v>
      </c>
      <c r="H15" s="10">
        <v>0.38</v>
      </c>
      <c r="I15" s="10">
        <v>0.32</v>
      </c>
      <c r="J15" s="10">
        <v>0.42</v>
      </c>
      <c r="K15" s="10">
        <v>0.42</v>
      </c>
      <c r="L15" s="103"/>
    </row>
    <row r="16" spans="3:12" x14ac:dyDescent="0.2">
      <c r="E16" s="86" t="s">
        <v>111</v>
      </c>
      <c r="F16" s="8" t="s">
        <v>99</v>
      </c>
      <c r="G16" s="10">
        <v>0.03</v>
      </c>
      <c r="H16" s="10">
        <v>0.02</v>
      </c>
      <c r="I16" s="10">
        <v>0.03</v>
      </c>
      <c r="J16" s="10">
        <v>0.03</v>
      </c>
      <c r="K16" s="10">
        <v>0.04</v>
      </c>
    </row>
    <row r="17" spans="3:13" x14ac:dyDescent="0.2">
      <c r="E17" s="86" t="s">
        <v>112</v>
      </c>
      <c r="F17" s="8" t="s">
        <v>100</v>
      </c>
      <c r="G17" s="10">
        <v>0.02</v>
      </c>
      <c r="H17" s="10">
        <v>0.02</v>
      </c>
      <c r="I17" s="10">
        <v>0.02</v>
      </c>
      <c r="J17" s="10">
        <v>0.02</v>
      </c>
      <c r="K17" s="10">
        <v>0.02</v>
      </c>
    </row>
    <row r="18" spans="3:13" x14ac:dyDescent="0.2">
      <c r="E18" s="86" t="s">
        <v>113</v>
      </c>
      <c r="F18" s="8" t="s">
        <v>101</v>
      </c>
      <c r="G18" s="10">
        <v>0.02</v>
      </c>
      <c r="H18" s="10">
        <v>0.02</v>
      </c>
      <c r="I18" s="10">
        <v>0.02</v>
      </c>
      <c r="J18" s="10">
        <v>0.02</v>
      </c>
      <c r="K18" s="10">
        <v>0.02</v>
      </c>
    </row>
    <row r="19" spans="3:13" x14ac:dyDescent="0.2">
      <c r="E19" s="95" t="s">
        <v>114</v>
      </c>
      <c r="F19" s="8" t="s">
        <v>102</v>
      </c>
      <c r="G19" s="10">
        <v>0.1</v>
      </c>
      <c r="H19" s="10">
        <v>0.1</v>
      </c>
      <c r="I19" s="10">
        <v>0.1</v>
      </c>
      <c r="J19" s="10">
        <v>0.1</v>
      </c>
      <c r="K19" s="10">
        <v>0.1</v>
      </c>
    </row>
    <row r="20" spans="3:13" x14ac:dyDescent="0.2">
      <c r="E20" s="95" t="s">
        <v>115</v>
      </c>
      <c r="F20" s="8" t="s">
        <v>103</v>
      </c>
      <c r="G20" s="77">
        <v>0.06</v>
      </c>
      <c r="H20" s="77">
        <v>0.06</v>
      </c>
      <c r="I20" s="77">
        <v>0.06</v>
      </c>
      <c r="J20" s="77">
        <v>0.06</v>
      </c>
      <c r="K20" s="77">
        <v>0.06</v>
      </c>
    </row>
    <row r="21" spans="3:13" x14ac:dyDescent="0.2">
      <c r="E21" s="38" t="s">
        <v>298</v>
      </c>
      <c r="F21" s="8" t="s">
        <v>104</v>
      </c>
      <c r="G21" s="10">
        <v>0.14000000000000001</v>
      </c>
      <c r="H21" s="10">
        <v>0.09</v>
      </c>
      <c r="I21" s="10">
        <v>0.15</v>
      </c>
      <c r="J21" s="10">
        <v>0.12</v>
      </c>
      <c r="K21" s="10">
        <v>0.12</v>
      </c>
    </row>
    <row r="22" spans="3:13" x14ac:dyDescent="0.2">
      <c r="E22" s="38" t="s">
        <v>299</v>
      </c>
      <c r="F22" s="8" t="s">
        <v>105</v>
      </c>
      <c r="G22" s="10">
        <v>0.41</v>
      </c>
      <c r="H22" s="10">
        <v>0.43</v>
      </c>
      <c r="I22" s="10">
        <v>0.32</v>
      </c>
      <c r="J22" s="10">
        <v>0.42</v>
      </c>
      <c r="K22" s="10">
        <v>0.34</v>
      </c>
    </row>
    <row r="23" spans="3:13" x14ac:dyDescent="0.2">
      <c r="E23" s="87" t="s">
        <v>117</v>
      </c>
      <c r="F23" s="8" t="s">
        <v>106</v>
      </c>
      <c r="G23" s="77">
        <v>0.04</v>
      </c>
      <c r="H23" s="77">
        <v>0.04</v>
      </c>
      <c r="I23" s="77">
        <v>0.04</v>
      </c>
      <c r="J23" s="77">
        <v>0.04</v>
      </c>
      <c r="K23" s="77">
        <v>0.04</v>
      </c>
    </row>
    <row r="24" spans="3:13" x14ac:dyDescent="0.2">
      <c r="E24" s="123" t="s">
        <v>118</v>
      </c>
      <c r="F24" s="78" t="s">
        <v>107</v>
      </c>
      <c r="G24" s="79">
        <v>0.25</v>
      </c>
      <c r="H24" s="79">
        <v>0.25</v>
      </c>
      <c r="I24" s="79">
        <v>0.25</v>
      </c>
      <c r="J24" s="79">
        <v>0.25</v>
      </c>
      <c r="K24" s="79">
        <v>0.25</v>
      </c>
    </row>
    <row r="25" spans="3:13" ht="13.5" thickBot="1" x14ac:dyDescent="0.25">
      <c r="E25" s="86" t="s">
        <v>119</v>
      </c>
      <c r="F25" s="20" t="s">
        <v>108</v>
      </c>
      <c r="G25" s="19">
        <v>0.04</v>
      </c>
      <c r="H25" s="19">
        <v>0.04</v>
      </c>
      <c r="I25" s="19">
        <v>0.04</v>
      </c>
      <c r="J25" s="19">
        <v>0.04</v>
      </c>
      <c r="K25" s="19">
        <v>0.04</v>
      </c>
    </row>
    <row r="26" spans="3:13" ht="13.5" thickTop="1" x14ac:dyDescent="0.2">
      <c r="E26" s="86"/>
      <c r="F26" s="11" t="s">
        <v>109</v>
      </c>
      <c r="G26" s="9">
        <f>SUM(G15:G25)</f>
        <v>1.4300000000000002</v>
      </c>
      <c r="H26" s="9">
        <f>SUM(H15:H25)</f>
        <v>1.4500000000000002</v>
      </c>
      <c r="I26" s="9">
        <f>SUM(I15:I25)</f>
        <v>1.35</v>
      </c>
      <c r="J26" s="9">
        <f>SUM(J15:J25)</f>
        <v>1.52</v>
      </c>
      <c r="K26" s="9">
        <f>SUM(K15:K25)</f>
        <v>1.45</v>
      </c>
    </row>
    <row r="27" spans="3:13" ht="13.5" thickBot="1" x14ac:dyDescent="0.25">
      <c r="E27" s="86"/>
      <c r="F27" s="11"/>
      <c r="G27" s="9"/>
      <c r="H27" s="9"/>
      <c r="I27" s="9"/>
      <c r="J27" s="9"/>
      <c r="K27" s="9"/>
    </row>
    <row r="28" spans="3:13" ht="13.5" thickBot="1" x14ac:dyDescent="0.25">
      <c r="C28" s="134" t="s">
        <v>180</v>
      </c>
      <c r="E28" s="208" t="s">
        <v>110</v>
      </c>
      <c r="F28" s="208"/>
      <c r="G28" s="12">
        <f>G7*G9*G11*G26</f>
        <v>0</v>
      </c>
      <c r="H28" s="12">
        <f>H7*H9*H11*H26</f>
        <v>0</v>
      </c>
      <c r="I28" s="12">
        <f>I7*I9*I11*I26</f>
        <v>0</v>
      </c>
      <c r="J28" s="12">
        <f>J7*J9*J11*J26</f>
        <v>0</v>
      </c>
      <c r="K28" s="12">
        <f>K7*K9*K11*K26</f>
        <v>0</v>
      </c>
      <c r="L28" s="30">
        <f>SUM(G28:K28)</f>
        <v>0</v>
      </c>
      <c r="M28" s="80"/>
    </row>
    <row r="29" spans="3:13" ht="13.5" thickBot="1" x14ac:dyDescent="0.25">
      <c r="C29" s="106" t="s">
        <v>206</v>
      </c>
      <c r="D29" s="106"/>
      <c r="E29" s="106"/>
      <c r="F29" s="106"/>
      <c r="G29" s="106"/>
      <c r="H29" s="106"/>
      <c r="L29" s="31"/>
    </row>
    <row r="30" spans="3:13" ht="13.5" thickBot="1" x14ac:dyDescent="0.25">
      <c r="C30" s="106" t="s">
        <v>207</v>
      </c>
      <c r="D30" s="106"/>
      <c r="E30" s="106"/>
      <c r="F30" s="106"/>
      <c r="G30" s="106"/>
      <c r="H30" s="106"/>
      <c r="I30" s="37"/>
      <c r="K30" s="32" t="s">
        <v>45</v>
      </c>
      <c r="L30" s="30">
        <f>L28*L12</f>
        <v>0</v>
      </c>
    </row>
    <row r="31" spans="3:13" ht="13.5" thickBot="1" x14ac:dyDescent="0.25">
      <c r="C31" s="106" t="s">
        <v>208</v>
      </c>
      <c r="D31" s="106"/>
      <c r="E31" s="106"/>
      <c r="F31" s="106"/>
      <c r="G31" s="106"/>
      <c r="H31" s="106"/>
    </row>
    <row r="32" spans="3:13" ht="13.5" thickBot="1" x14ac:dyDescent="0.25">
      <c r="C32" s="106" t="s">
        <v>209</v>
      </c>
      <c r="K32" s="32" t="s">
        <v>46</v>
      </c>
      <c r="L32" s="30">
        <f>L28+L30</f>
        <v>0</v>
      </c>
      <c r="M32" s="81" t="s">
        <v>187</v>
      </c>
    </row>
    <row r="33" spans="3:14" x14ac:dyDescent="0.2">
      <c r="C33" s="106" t="s">
        <v>300</v>
      </c>
      <c r="D33" s="106"/>
      <c r="E33" s="106"/>
      <c r="F33" s="106"/>
      <c r="J33" s="8" t="s">
        <v>182</v>
      </c>
      <c r="K33" s="93">
        <v>0</v>
      </c>
      <c r="L33" s="109">
        <f>L32*K33</f>
        <v>0</v>
      </c>
      <c r="M33" t="s">
        <v>188</v>
      </c>
    </row>
    <row r="34" spans="3:14" x14ac:dyDescent="0.2">
      <c r="C34" s="106" t="s">
        <v>215</v>
      </c>
      <c r="D34" s="106"/>
      <c r="E34" s="106"/>
      <c r="F34" s="106"/>
      <c r="J34" s="110" t="s">
        <v>183</v>
      </c>
      <c r="K34" s="111"/>
      <c r="L34" s="112">
        <f>L32-L33</f>
        <v>0</v>
      </c>
      <c r="M34" s="83"/>
      <c r="N34" s="83"/>
    </row>
    <row r="35" spans="3:14" x14ac:dyDescent="0.2">
      <c r="M35" s="83"/>
      <c r="N35" s="83"/>
    </row>
    <row r="36" spans="3:14" x14ac:dyDescent="0.2">
      <c r="J36" t="s">
        <v>184</v>
      </c>
      <c r="K36" s="85">
        <v>0.05</v>
      </c>
      <c r="L36" s="113">
        <f>L34*K36</f>
        <v>0</v>
      </c>
      <c r="M36" s="83"/>
      <c r="N36" s="83"/>
    </row>
    <row r="37" spans="3:14" x14ac:dyDescent="0.2">
      <c r="J37" t="s">
        <v>185</v>
      </c>
      <c r="K37" s="83"/>
      <c r="L37" s="84">
        <f>SUM(L34:L36)</f>
        <v>0</v>
      </c>
      <c r="M37" s="85"/>
      <c r="N37" s="83"/>
    </row>
    <row r="38" spans="3:14" x14ac:dyDescent="0.2">
      <c r="G38" s="106"/>
      <c r="K38" s="83"/>
      <c r="L38" s="83"/>
      <c r="M38" s="83"/>
      <c r="N38" s="83"/>
    </row>
    <row r="39" spans="3:14" x14ac:dyDescent="0.2">
      <c r="C39" s="163" t="s">
        <v>288</v>
      </c>
      <c r="G39" s="106"/>
      <c r="J39" t="s">
        <v>186</v>
      </c>
      <c r="K39" s="85">
        <v>0.22</v>
      </c>
      <c r="L39" s="113">
        <f>L37*K39</f>
        <v>0</v>
      </c>
    </row>
    <row r="40" spans="3:14" x14ac:dyDescent="0.2">
      <c r="C40" s="8" t="s">
        <v>289</v>
      </c>
      <c r="J40" s="114" t="s">
        <v>7</v>
      </c>
      <c r="K40" s="111"/>
      <c r="L40" s="115">
        <f>SUM(L37:L39)</f>
        <v>0</v>
      </c>
    </row>
  </sheetData>
  <mergeCells count="1">
    <mergeCell ref="E28:F28"/>
  </mergeCells>
  <phoneticPr fontId="1" type="noConversion"/>
  <pageMargins left="0.36" right="0.4" top="0.45" bottom="0.52" header="0.22" footer="0.24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C4:M71"/>
  <sheetViews>
    <sheetView zoomScale="110" workbookViewId="0">
      <selection activeCell="R9" sqref="R9"/>
    </sheetView>
  </sheetViews>
  <sheetFormatPr defaultRowHeight="12.75" x14ac:dyDescent="0.2"/>
  <cols>
    <col min="1" max="1" width="3.85546875" customWidth="1"/>
    <col min="2" max="2" width="4.5703125" customWidth="1"/>
    <col min="3" max="3" width="19" customWidth="1"/>
    <col min="4" max="4" width="1.85546875" customWidth="1"/>
    <col min="5" max="5" width="12.42578125" customWidth="1"/>
    <col min="6" max="6" width="10.42578125" customWidth="1"/>
    <col min="7" max="7" width="12.85546875" customWidth="1"/>
    <col min="8" max="8" width="12.140625" bestFit="1" customWidth="1"/>
    <col min="9" max="11" width="10.5703125" bestFit="1" customWidth="1"/>
    <col min="12" max="12" width="12.28515625" customWidth="1"/>
  </cols>
  <sheetData>
    <row r="4" spans="3:12" x14ac:dyDescent="0.2">
      <c r="C4" s="1" t="s">
        <v>0</v>
      </c>
      <c r="G4" s="171" t="s">
        <v>232</v>
      </c>
      <c r="H4" s="108" t="s">
        <v>248</v>
      </c>
      <c r="I4" s="108" t="s">
        <v>259</v>
      </c>
      <c r="J4" s="108" t="s">
        <v>263</v>
      </c>
      <c r="K4" s="108" t="s">
        <v>269</v>
      </c>
      <c r="L4" s="2" t="s">
        <v>7</v>
      </c>
    </row>
    <row r="5" spans="3:12" x14ac:dyDescent="0.2">
      <c r="C5" s="13" t="s">
        <v>16</v>
      </c>
      <c r="D5" s="13"/>
      <c r="E5" s="15" t="s">
        <v>15</v>
      </c>
      <c r="F5" s="13"/>
      <c r="G5" s="41" t="s">
        <v>293</v>
      </c>
      <c r="H5" s="16" t="s">
        <v>294</v>
      </c>
      <c r="I5" s="16" t="s">
        <v>295</v>
      </c>
      <c r="J5" s="16" t="s">
        <v>8</v>
      </c>
      <c r="K5" s="16" t="s">
        <v>121</v>
      </c>
    </row>
    <row r="6" spans="3:12" ht="13.5" thickBot="1" x14ac:dyDescent="0.25">
      <c r="G6" s="40"/>
      <c r="H6" s="2"/>
      <c r="I6" s="2"/>
      <c r="J6" s="2"/>
      <c r="K6" s="2"/>
    </row>
    <row r="7" spans="3:12" ht="13.5" thickBot="1" x14ac:dyDescent="0.25">
      <c r="C7" s="1" t="s">
        <v>1</v>
      </c>
      <c r="E7" s="4" t="s">
        <v>8</v>
      </c>
      <c r="G7" s="42">
        <v>100000</v>
      </c>
      <c r="H7" s="3">
        <v>100000</v>
      </c>
      <c r="I7" s="3">
        <v>100000</v>
      </c>
      <c r="J7" s="3">
        <v>100000</v>
      </c>
      <c r="K7" s="3">
        <v>100000</v>
      </c>
      <c r="L7" s="35">
        <f>SUM(G7:K7)</f>
        <v>500000</v>
      </c>
    </row>
    <row r="8" spans="3:12" x14ac:dyDescent="0.2">
      <c r="C8" s="1"/>
      <c r="E8" s="4"/>
      <c r="G8" s="50"/>
      <c r="H8" s="51"/>
      <c r="I8" s="51"/>
      <c r="J8" s="51"/>
      <c r="K8" s="51"/>
      <c r="L8" s="52"/>
    </row>
    <row r="9" spans="3:12" x14ac:dyDescent="0.2">
      <c r="C9" s="38" t="s">
        <v>71</v>
      </c>
      <c r="E9" s="39">
        <v>500000</v>
      </c>
      <c r="G9" s="53">
        <v>100000</v>
      </c>
      <c r="H9" s="122">
        <v>100000</v>
      </c>
      <c r="I9" s="122">
        <v>100000</v>
      </c>
      <c r="J9" s="122">
        <v>100000</v>
      </c>
      <c r="K9" s="122">
        <v>100000</v>
      </c>
      <c r="L9" s="52"/>
    </row>
    <row r="10" spans="3:12" x14ac:dyDescent="0.2">
      <c r="C10" s="71" t="s">
        <v>72</v>
      </c>
      <c r="D10" s="72"/>
      <c r="E10" s="73">
        <v>500000</v>
      </c>
      <c r="F10" s="72"/>
      <c r="G10" s="74">
        <v>0</v>
      </c>
      <c r="H10" s="75">
        <v>0</v>
      </c>
      <c r="I10" s="75">
        <v>0</v>
      </c>
      <c r="J10" s="75">
        <v>0</v>
      </c>
      <c r="K10" s="75">
        <v>0</v>
      </c>
      <c r="L10" s="52"/>
    </row>
    <row r="11" spans="3:12" x14ac:dyDescent="0.2">
      <c r="C11" s="1"/>
      <c r="G11" s="43"/>
    </row>
    <row r="12" spans="3:12" ht="24.75" customHeight="1" x14ac:dyDescent="0.2">
      <c r="C12" s="105" t="s">
        <v>10</v>
      </c>
      <c r="D12" s="13"/>
      <c r="E12" s="17" t="s">
        <v>9</v>
      </c>
      <c r="F12" s="13"/>
      <c r="G12" s="44">
        <v>0</v>
      </c>
      <c r="H12" s="18">
        <v>0</v>
      </c>
      <c r="I12" s="18">
        <v>0</v>
      </c>
      <c r="J12" s="18">
        <v>0</v>
      </c>
      <c r="K12" s="18">
        <v>0</v>
      </c>
    </row>
    <row r="13" spans="3:12" x14ac:dyDescent="0.2">
      <c r="G13" s="43"/>
    </row>
    <row r="14" spans="3:12" ht="22.5" x14ac:dyDescent="0.2">
      <c r="C14" s="104" t="s">
        <v>14</v>
      </c>
      <c r="E14" s="6" t="s">
        <v>11</v>
      </c>
      <c r="G14" s="170">
        <f>IF(G7&lt;=25000,0.20411,0.03+10/G7^0.4)</f>
        <v>0.12999999999999995</v>
      </c>
      <c r="H14" s="175">
        <f>IF(H7&lt;=25000,0.20411,0.03+10/H7^0.4)</f>
        <v>0.12999999999999995</v>
      </c>
      <c r="I14" s="175">
        <f>IF(I7&lt;=25000,0.20411,0.03+10/I7^0.4)</f>
        <v>0.12999999999999995</v>
      </c>
      <c r="J14" s="175">
        <f>IF(J7&lt;=25000,0.20411,0.03+10/J7^0.4)</f>
        <v>0.12999999999999995</v>
      </c>
      <c r="K14" s="175">
        <f>IF(K7&lt;=25000,0.20411,0.03+10/K7^0.4)</f>
        <v>0.12999999999999995</v>
      </c>
      <c r="L14" s="89" t="s">
        <v>47</v>
      </c>
    </row>
    <row r="15" spans="3:12" x14ac:dyDescent="0.2">
      <c r="C15" s="5"/>
      <c r="E15" s="6"/>
      <c r="G15" s="46"/>
      <c r="H15" s="7"/>
      <c r="I15" s="7"/>
      <c r="J15" s="7"/>
      <c r="K15" s="7"/>
      <c r="L15" s="101">
        <f>IF(L7&lt;=1000000,0.25,'perc spese'!D12)</f>
        <v>0.25</v>
      </c>
    </row>
    <row r="16" spans="3:12" x14ac:dyDescent="0.2">
      <c r="C16" s="8" t="s">
        <v>165</v>
      </c>
      <c r="G16" s="43"/>
    </row>
    <row r="17" spans="3:13" x14ac:dyDescent="0.2">
      <c r="C17" s="14" t="s">
        <v>12</v>
      </c>
      <c r="E17" s="6" t="s">
        <v>13</v>
      </c>
      <c r="F17" s="8"/>
      <c r="G17" s="47"/>
      <c r="H17" s="10"/>
      <c r="I17" s="10"/>
      <c r="J17" s="10"/>
      <c r="K17" s="10"/>
    </row>
    <row r="18" spans="3:13" x14ac:dyDescent="0.2">
      <c r="E18" s="38" t="s">
        <v>169</v>
      </c>
      <c r="F18" s="8" t="s">
        <v>166</v>
      </c>
      <c r="G18" s="47"/>
      <c r="H18" s="10"/>
      <c r="I18" s="10"/>
      <c r="J18" s="10"/>
      <c r="K18" s="10"/>
    </row>
    <row r="19" spans="3:13" x14ac:dyDescent="0.2">
      <c r="C19" s="38" t="s">
        <v>71</v>
      </c>
      <c r="E19" s="39">
        <v>500000</v>
      </c>
      <c r="F19" s="49"/>
      <c r="G19" s="55">
        <v>0.06</v>
      </c>
      <c r="H19" s="56">
        <v>0.06</v>
      </c>
      <c r="I19" s="56">
        <v>4.4999999999999998E-2</v>
      </c>
      <c r="J19" s="56">
        <v>4.4999999999999998E-2</v>
      </c>
      <c r="K19" s="56">
        <v>4.4999999999999998E-2</v>
      </c>
    </row>
    <row r="20" spans="3:13" ht="13.5" thickBot="1" x14ac:dyDescent="0.25">
      <c r="C20" s="38" t="s">
        <v>72</v>
      </c>
      <c r="E20" s="73">
        <v>500000</v>
      </c>
      <c r="F20" s="141" t="s">
        <v>181</v>
      </c>
      <c r="G20" s="99">
        <v>0.12</v>
      </c>
      <c r="H20" s="100">
        <v>0.12</v>
      </c>
      <c r="I20" s="100">
        <v>0.09</v>
      </c>
      <c r="J20" s="100">
        <v>0.09</v>
      </c>
      <c r="K20" s="100">
        <v>0.09</v>
      </c>
    </row>
    <row r="21" spans="3:13" ht="14.25" thickTop="1" thickBot="1" x14ac:dyDescent="0.25">
      <c r="F21" s="11"/>
      <c r="G21" s="9"/>
      <c r="H21" s="9"/>
      <c r="I21" s="9"/>
      <c r="J21" s="9"/>
      <c r="K21" s="9"/>
    </row>
    <row r="22" spans="3:13" ht="13.5" thickBot="1" x14ac:dyDescent="0.25">
      <c r="E22" s="208" t="s">
        <v>167</v>
      </c>
      <c r="F22" s="208"/>
      <c r="G22" s="12">
        <f>(G9*G12*G14*G19)+(G10*G12*G14*G20)</f>
        <v>0</v>
      </c>
      <c r="H22" s="12">
        <f>(H9*H12*H14*H19)+(H10*H12*H14*H20)</f>
        <v>0</v>
      </c>
      <c r="I22" s="12">
        <f>(I9*I12*I14*I19)+(I10*I12*I14*I20)</f>
        <v>0</v>
      </c>
      <c r="J22" s="12">
        <f>(J9*J12*J14*J19)+(J10*J12*J14*J20)</f>
        <v>0</v>
      </c>
      <c r="K22" s="12">
        <f>(K9*K12*K14*K19)+(K10*K12*K14*K20)</f>
        <v>0</v>
      </c>
      <c r="L22" s="30">
        <f>SUM(G22:K22)</f>
        <v>0</v>
      </c>
    </row>
    <row r="23" spans="3:13" ht="13.5" thickBot="1" x14ac:dyDescent="0.25">
      <c r="L23" s="31"/>
    </row>
    <row r="24" spans="3:13" ht="13.5" thickBot="1" x14ac:dyDescent="0.25">
      <c r="H24" s="36"/>
      <c r="I24" s="37"/>
      <c r="K24" s="32" t="s">
        <v>45</v>
      </c>
      <c r="L24" s="30">
        <f>L22*L15</f>
        <v>0</v>
      </c>
    </row>
    <row r="25" spans="3:13" ht="13.5" thickBot="1" x14ac:dyDescent="0.25">
      <c r="C25" s="106" t="s">
        <v>216</v>
      </c>
      <c r="D25" s="106"/>
      <c r="E25" s="106"/>
      <c r="F25" s="106"/>
      <c r="G25" s="106"/>
    </row>
    <row r="26" spans="3:13" ht="13.5" thickBot="1" x14ac:dyDescent="0.25">
      <c r="C26" s="106" t="s">
        <v>217</v>
      </c>
      <c r="D26" s="106"/>
      <c r="E26" s="106"/>
      <c r="F26" s="106"/>
      <c r="G26" s="106"/>
      <c r="K26" s="32" t="s">
        <v>168</v>
      </c>
      <c r="L26" s="30">
        <f>L22+L24</f>
        <v>0</v>
      </c>
      <c r="M26" t="s">
        <v>187</v>
      </c>
    </row>
    <row r="27" spans="3:13" x14ac:dyDescent="0.2">
      <c r="C27" s="106" t="s">
        <v>218</v>
      </c>
      <c r="D27" s="106"/>
      <c r="E27" s="106"/>
      <c r="F27" s="106"/>
      <c r="G27" s="106"/>
      <c r="J27" s="8" t="s">
        <v>182</v>
      </c>
      <c r="K27" s="93">
        <v>0</v>
      </c>
      <c r="L27" s="109">
        <f>L26*K27</f>
        <v>0</v>
      </c>
      <c r="M27" t="s">
        <v>188</v>
      </c>
    </row>
    <row r="28" spans="3:13" x14ac:dyDescent="0.2">
      <c r="C28" s="106" t="s">
        <v>219</v>
      </c>
      <c r="D28" s="106"/>
      <c r="E28" s="106"/>
      <c r="F28" s="106"/>
      <c r="G28" s="106"/>
      <c r="J28" s="110" t="s">
        <v>183</v>
      </c>
      <c r="K28" s="111"/>
      <c r="L28" s="112">
        <f>L26-L27</f>
        <v>0</v>
      </c>
    </row>
    <row r="29" spans="3:13" x14ac:dyDescent="0.2">
      <c r="C29" s="106" t="s">
        <v>220</v>
      </c>
      <c r="D29" s="106"/>
      <c r="E29" s="106"/>
      <c r="F29" s="106"/>
      <c r="G29" s="106"/>
    </row>
    <row r="30" spans="3:13" x14ac:dyDescent="0.2">
      <c r="C30" s="106" t="s">
        <v>222</v>
      </c>
      <c r="D30" s="106"/>
      <c r="E30" s="106"/>
      <c r="F30" s="106"/>
      <c r="G30" s="106"/>
      <c r="J30" t="s">
        <v>184</v>
      </c>
      <c r="K30" s="85">
        <v>0.05</v>
      </c>
      <c r="L30" s="113">
        <f>L28*K30</f>
        <v>0</v>
      </c>
    </row>
    <row r="31" spans="3:13" x14ac:dyDescent="0.2">
      <c r="J31" t="s">
        <v>185</v>
      </c>
      <c r="K31" s="83"/>
      <c r="L31" s="84">
        <f>SUM(L28:L30)</f>
        <v>0</v>
      </c>
    </row>
    <row r="32" spans="3:13" x14ac:dyDescent="0.2">
      <c r="K32" s="83"/>
      <c r="L32" s="83"/>
    </row>
    <row r="33" spans="3:12" x14ac:dyDescent="0.2">
      <c r="C33" s="163" t="s">
        <v>288</v>
      </c>
      <c r="J33" t="s">
        <v>186</v>
      </c>
      <c r="K33" s="85">
        <v>0.22</v>
      </c>
      <c r="L33" s="113">
        <f>L31*K33</f>
        <v>0</v>
      </c>
    </row>
    <row r="34" spans="3:12" x14ac:dyDescent="0.2">
      <c r="C34" s="8" t="s">
        <v>289</v>
      </c>
      <c r="J34" s="114" t="s">
        <v>7</v>
      </c>
      <c r="K34" s="111"/>
      <c r="L34" s="115">
        <f>SUM(L31:L33)</f>
        <v>0</v>
      </c>
    </row>
    <row r="41" spans="3:12" x14ac:dyDescent="0.2">
      <c r="C41" s="1" t="s">
        <v>0</v>
      </c>
      <c r="G41" s="171" t="s">
        <v>232</v>
      </c>
      <c r="H41" s="108" t="s">
        <v>248</v>
      </c>
      <c r="I41" s="108" t="s">
        <v>259</v>
      </c>
      <c r="J41" s="108" t="s">
        <v>263</v>
      </c>
      <c r="K41" s="108" t="s">
        <v>269</v>
      </c>
      <c r="L41" s="2" t="s">
        <v>7</v>
      </c>
    </row>
    <row r="42" spans="3:12" x14ac:dyDescent="0.2">
      <c r="C42" s="13" t="s">
        <v>16</v>
      </c>
      <c r="D42" s="13"/>
      <c r="E42" s="15" t="s">
        <v>15</v>
      </c>
      <c r="F42" s="13"/>
      <c r="G42" s="41" t="s">
        <v>293</v>
      </c>
      <c r="H42" s="16" t="s">
        <v>294</v>
      </c>
      <c r="I42" s="16" t="s">
        <v>295</v>
      </c>
      <c r="J42" s="16" t="s">
        <v>8</v>
      </c>
      <c r="K42" s="16" t="s">
        <v>121</v>
      </c>
    </row>
    <row r="43" spans="3:12" ht="13.5" thickBot="1" x14ac:dyDescent="0.25">
      <c r="G43" s="40"/>
      <c r="H43" s="2"/>
      <c r="I43" s="2"/>
      <c r="J43" s="2"/>
      <c r="K43" s="2"/>
    </row>
    <row r="44" spans="3:12" ht="13.5" thickBot="1" x14ac:dyDescent="0.25">
      <c r="C44" s="1" t="s">
        <v>1</v>
      </c>
      <c r="E44" s="4" t="s">
        <v>8</v>
      </c>
      <c r="G44" s="42">
        <v>100000</v>
      </c>
      <c r="H44" s="3">
        <v>100000</v>
      </c>
      <c r="I44" s="3">
        <v>100000</v>
      </c>
      <c r="J44" s="3">
        <v>100000</v>
      </c>
      <c r="K44" s="3">
        <v>100000</v>
      </c>
      <c r="L44" s="35">
        <f>SUM(G44:K44)</f>
        <v>500000</v>
      </c>
    </row>
    <row r="45" spans="3:12" x14ac:dyDescent="0.2">
      <c r="C45" s="1"/>
      <c r="E45" s="4"/>
      <c r="G45" s="50"/>
      <c r="H45" s="51"/>
      <c r="I45" s="51"/>
      <c r="J45" s="51"/>
      <c r="K45" s="51"/>
      <c r="L45" s="52"/>
    </row>
    <row r="46" spans="3:12" x14ac:dyDescent="0.2">
      <c r="C46" s="38" t="s">
        <v>71</v>
      </c>
      <c r="E46" s="39">
        <v>500000</v>
      </c>
      <c r="G46" s="53">
        <v>100000</v>
      </c>
      <c r="H46" s="122">
        <v>100000</v>
      </c>
      <c r="I46" s="122">
        <v>100000</v>
      </c>
      <c r="J46" s="122">
        <v>100000</v>
      </c>
      <c r="K46" s="122">
        <v>100000</v>
      </c>
      <c r="L46" s="52"/>
    </row>
    <row r="47" spans="3:12" x14ac:dyDescent="0.2">
      <c r="C47" s="71" t="s">
        <v>72</v>
      </c>
      <c r="D47" s="72"/>
      <c r="E47" s="73">
        <v>500000</v>
      </c>
      <c r="F47" s="72"/>
      <c r="G47" s="74">
        <v>0</v>
      </c>
      <c r="H47" s="75">
        <v>0</v>
      </c>
      <c r="I47" s="75">
        <v>0</v>
      </c>
      <c r="J47" s="75">
        <v>0</v>
      </c>
      <c r="K47" s="75">
        <v>0</v>
      </c>
      <c r="L47" s="52"/>
    </row>
    <row r="48" spans="3:12" x14ac:dyDescent="0.2">
      <c r="C48" s="1"/>
      <c r="G48" s="43"/>
    </row>
    <row r="49" spans="3:13" ht="22.5" x14ac:dyDescent="0.2">
      <c r="C49" s="105" t="s">
        <v>10</v>
      </c>
      <c r="D49" s="13"/>
      <c r="E49" s="17" t="s">
        <v>9</v>
      </c>
      <c r="F49" s="13"/>
      <c r="G49" s="44">
        <v>0</v>
      </c>
      <c r="H49" s="18">
        <v>0</v>
      </c>
      <c r="I49" s="18">
        <v>0</v>
      </c>
      <c r="J49" s="18">
        <v>0</v>
      </c>
      <c r="K49" s="18">
        <v>0</v>
      </c>
    </row>
    <row r="50" spans="3:13" x14ac:dyDescent="0.2">
      <c r="G50" s="43"/>
    </row>
    <row r="51" spans="3:13" ht="22.5" x14ac:dyDescent="0.2">
      <c r="C51" s="104" t="s">
        <v>14</v>
      </c>
      <c r="E51" s="6" t="s">
        <v>11</v>
      </c>
      <c r="G51" s="170">
        <f>0.03+10/G44^0.4</f>
        <v>0.12999999999999995</v>
      </c>
      <c r="H51" s="154">
        <f>0.03+10/H44^0.4</f>
        <v>0.12999999999999995</v>
      </c>
      <c r="I51" s="154">
        <f>0.03+10/I44^0.4</f>
        <v>0.12999999999999995</v>
      </c>
      <c r="J51" s="154">
        <f>0.03+10/J44^0.4</f>
        <v>0.12999999999999995</v>
      </c>
      <c r="K51" s="154">
        <f>0.03+10/K44^0.4</f>
        <v>0.12999999999999995</v>
      </c>
      <c r="L51" s="89" t="s">
        <v>47</v>
      </c>
    </row>
    <row r="52" spans="3:13" x14ac:dyDescent="0.2">
      <c r="C52" s="5"/>
      <c r="E52" s="6"/>
      <c r="G52" s="46"/>
      <c r="H52" s="7"/>
      <c r="I52" s="7"/>
      <c r="J52" s="7"/>
      <c r="K52" s="7"/>
      <c r="L52" s="101">
        <f>IF(L44&lt;=1000000,0.25,'perc spese'!D12)</f>
        <v>0.25</v>
      </c>
    </row>
    <row r="53" spans="3:13" x14ac:dyDescent="0.2">
      <c r="C53" s="8" t="s">
        <v>170</v>
      </c>
      <c r="G53" s="43"/>
    </row>
    <row r="54" spans="3:13" x14ac:dyDescent="0.2">
      <c r="C54" s="14" t="s">
        <v>12</v>
      </c>
      <c r="E54" s="6" t="s">
        <v>13</v>
      </c>
      <c r="F54" s="8"/>
      <c r="G54" s="47"/>
      <c r="H54" s="10"/>
      <c r="I54" s="10"/>
      <c r="J54" s="10"/>
      <c r="K54" s="10"/>
    </row>
    <row r="55" spans="3:13" x14ac:dyDescent="0.2">
      <c r="E55" s="38" t="s">
        <v>171</v>
      </c>
      <c r="F55" s="8" t="s">
        <v>172</v>
      </c>
      <c r="G55" s="47"/>
      <c r="H55" s="10"/>
      <c r="I55" s="10"/>
      <c r="J55" s="10"/>
      <c r="K55" s="10"/>
    </row>
    <row r="56" spans="3:13" x14ac:dyDescent="0.2">
      <c r="C56" s="38" t="s">
        <v>71</v>
      </c>
      <c r="E56" s="39">
        <v>500000</v>
      </c>
      <c r="F56" s="49"/>
      <c r="G56" s="55">
        <v>4.4999999999999998E-2</v>
      </c>
      <c r="H56" s="56">
        <v>4.4999999999999998E-2</v>
      </c>
      <c r="I56" s="56">
        <v>3.5000000000000003E-2</v>
      </c>
      <c r="J56" s="56">
        <v>3.5000000000000003E-2</v>
      </c>
      <c r="K56" s="56">
        <v>3.5000000000000003E-2</v>
      </c>
    </row>
    <row r="57" spans="3:13" ht="13.5" thickBot="1" x14ac:dyDescent="0.25">
      <c r="C57" s="38" t="s">
        <v>72</v>
      </c>
      <c r="E57" s="73">
        <v>500000</v>
      </c>
      <c r="F57" s="49"/>
      <c r="G57" s="99">
        <v>0.09</v>
      </c>
      <c r="H57" s="100">
        <v>0.09</v>
      </c>
      <c r="I57" s="100">
        <v>7.0000000000000007E-2</v>
      </c>
      <c r="J57" s="100">
        <v>7.0000000000000007E-2</v>
      </c>
      <c r="K57" s="100">
        <v>7.0000000000000007E-2</v>
      </c>
    </row>
    <row r="58" spans="3:13" ht="14.25" thickTop="1" thickBot="1" x14ac:dyDescent="0.25">
      <c r="F58" s="11"/>
      <c r="G58" s="9"/>
      <c r="H58" s="9"/>
      <c r="I58" s="9"/>
      <c r="J58" s="9"/>
      <c r="K58" s="9"/>
    </row>
    <row r="59" spans="3:13" ht="13.5" thickBot="1" x14ac:dyDescent="0.25">
      <c r="E59" s="208" t="s">
        <v>173</v>
      </c>
      <c r="F59" s="208"/>
      <c r="G59" s="12">
        <f>(G46*G49*G51*G56)+(G47*G49*G51*G57)</f>
        <v>0</v>
      </c>
      <c r="H59" s="12">
        <f>(H46*H49*H51*H56)+(H47*H49*H51*H57)</f>
        <v>0</v>
      </c>
      <c r="I59" s="12">
        <f>(I46*I49*I51*I56)+(I47*I49*I51*I57)</f>
        <v>0</v>
      </c>
      <c r="J59" s="12">
        <f>(J46*J49*J51*J56)+(J47*J49*J51*J57)</f>
        <v>0</v>
      </c>
      <c r="K59" s="12">
        <f>(K46*K49*K51*K56)+(K47*K49*K51*K57)</f>
        <v>0</v>
      </c>
      <c r="L59" s="30">
        <f>SUM(G59:K59)</f>
        <v>0</v>
      </c>
    </row>
    <row r="60" spans="3:13" ht="13.5" thickBot="1" x14ac:dyDescent="0.25">
      <c r="L60" s="31"/>
    </row>
    <row r="61" spans="3:13" ht="13.5" thickBot="1" x14ac:dyDescent="0.25">
      <c r="H61" s="36"/>
      <c r="I61" s="37"/>
      <c r="K61" s="32" t="s">
        <v>45</v>
      </c>
      <c r="L61" s="30">
        <f>L59*L52</f>
        <v>0</v>
      </c>
    </row>
    <row r="62" spans="3:13" ht="13.5" thickBot="1" x14ac:dyDescent="0.25"/>
    <row r="63" spans="3:13" ht="13.5" thickBot="1" x14ac:dyDescent="0.25">
      <c r="K63" s="32" t="s">
        <v>174</v>
      </c>
      <c r="L63" s="30">
        <f>L59+L61</f>
        <v>0</v>
      </c>
      <c r="M63" t="s">
        <v>187</v>
      </c>
    </row>
    <row r="64" spans="3:13" x14ac:dyDescent="0.2">
      <c r="J64" s="8" t="s">
        <v>182</v>
      </c>
      <c r="K64" s="93">
        <v>0</v>
      </c>
      <c r="L64" s="109">
        <f>L63*K64</f>
        <v>0</v>
      </c>
      <c r="M64" t="s">
        <v>188</v>
      </c>
    </row>
    <row r="65" spans="3:12" x14ac:dyDescent="0.2">
      <c r="J65" s="110" t="s">
        <v>183</v>
      </c>
      <c r="K65" s="111"/>
      <c r="L65" s="112">
        <f>L63-L64</f>
        <v>0</v>
      </c>
    </row>
    <row r="67" spans="3:12" x14ac:dyDescent="0.2">
      <c r="J67" t="s">
        <v>184</v>
      </c>
      <c r="K67" s="85">
        <v>0.05</v>
      </c>
      <c r="L67" s="113">
        <f>L65*K67</f>
        <v>0</v>
      </c>
    </row>
    <row r="68" spans="3:12" x14ac:dyDescent="0.2">
      <c r="J68" t="s">
        <v>185</v>
      </c>
      <c r="K68" s="83"/>
      <c r="L68" s="84">
        <f>SUM(L65:L67)</f>
        <v>0</v>
      </c>
    </row>
    <row r="69" spans="3:12" x14ac:dyDescent="0.2">
      <c r="K69" s="83"/>
      <c r="L69" s="83"/>
    </row>
    <row r="70" spans="3:12" x14ac:dyDescent="0.2">
      <c r="C70" s="163" t="s">
        <v>288</v>
      </c>
      <c r="J70" t="s">
        <v>186</v>
      </c>
      <c r="K70" s="85">
        <v>0.22</v>
      </c>
      <c r="L70" s="113">
        <f>L68*K70</f>
        <v>0</v>
      </c>
    </row>
    <row r="71" spans="3:12" x14ac:dyDescent="0.2">
      <c r="C71" s="8" t="s">
        <v>289</v>
      </c>
      <c r="J71" s="114" t="s">
        <v>7</v>
      </c>
      <c r="K71" s="111"/>
      <c r="L71" s="115">
        <f>SUM(L68:L70)</f>
        <v>0</v>
      </c>
    </row>
  </sheetData>
  <mergeCells count="2">
    <mergeCell ref="E22:F22"/>
    <mergeCell ref="E59:F59"/>
  </mergeCells>
  <phoneticPr fontId="1" type="noConversion"/>
  <pageMargins left="0.41" right="0.41" top="0.63" bottom="0.64" header="0.32" footer="0.3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15</vt:i4>
      </vt:variant>
    </vt:vector>
  </HeadingPairs>
  <TitlesOfParts>
    <vt:vector size="15" baseType="lpstr">
      <vt:lpstr>RIEPILOGO</vt:lpstr>
      <vt:lpstr>prog fatt tec econom QbI QbII</vt:lpstr>
      <vt:lpstr>rel geologica prel QbI.11</vt:lpstr>
      <vt:lpstr>rel geologica def QbII.13</vt:lpstr>
      <vt:lpstr>ambientale QbI.17 QbI.18 </vt:lpstr>
      <vt:lpstr>ambientale QbII.24 QbII.25</vt:lpstr>
      <vt:lpstr>prog esecutivo QbIII</vt:lpstr>
      <vt:lpstr>direzione esecutiva Qcl</vt:lpstr>
      <vt:lpstr>contab lavori QcI 09 QcI 10</vt:lpstr>
      <vt:lpstr>DL op geol QcI.05.01</vt:lpstr>
      <vt:lpstr>grado complessità</vt:lpstr>
      <vt:lpstr>perc spese</vt:lpstr>
      <vt:lpstr>interpolaz lineare</vt:lpstr>
      <vt:lpstr>Foglio3</vt:lpstr>
      <vt:lpstr>Foglio1</vt:lpstr>
    </vt:vector>
  </TitlesOfParts>
  <Company>Regione Autonoma Valle d'Aosta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a.martinelli@regione.vda.it</dc:creator>
  <cp:lastModifiedBy>Alice MARTINELLI</cp:lastModifiedBy>
  <cp:lastPrinted>2018-06-07T11:53:28Z</cp:lastPrinted>
  <dcterms:created xsi:type="dcterms:W3CDTF">2012-12-07T08:38:14Z</dcterms:created>
  <dcterms:modified xsi:type="dcterms:W3CDTF">2023-11-03T07:30:33Z</dcterms:modified>
</cp:coreProperties>
</file>