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072A8803-9ACE-4676-8E20-775BAC198173}" xr6:coauthVersionLast="47" xr6:coauthVersionMax="47" xr10:uidLastSave="{00000000-0000-0000-0000-000000000000}"/>
  <bookViews>
    <workbookView xWindow="-120" yWindow="-120" windowWidth="38640" windowHeight="21120" tabRatio="971" activeTab="7" xr2:uid="{00000000-000D-0000-FFFF-FFFF00000000}"/>
  </bookViews>
  <sheets>
    <sheet name="LEGGIMI" sheetId="34" r:id="rId1"/>
    <sheet name="DATI GENERALI" sheetId="14" r:id="rId2"/>
    <sheet name="EDIFICI - APE" sheetId="18" r:id="rId3"/>
    <sheet name="EDIFICI - RISPARMI" sheetId="17" r:id="rId4"/>
    <sheet name="PROCESSO PRODUTTIVO" sheetId="32" r:id="rId5"/>
    <sheet name="FER" sheetId="33" r:id="rId6"/>
    <sheet name="COSTO COMPLESSIVO" sheetId="11" r:id="rId7"/>
    <sheet name="CONTROFATTUALE_Solo GBER" sheetId="36" r:id="rId8"/>
    <sheet name="COPERTURA COSTI" sheetId="23" r:id="rId9"/>
    <sheet name="ELENCHI" sheetId="19" state="hidden" r:id="rId10"/>
    <sheet name="QE COPERTURA FINANZARIA" sheetId="24" r:id="rId11"/>
    <sheet name="CONTROLLI_GBER" sheetId="10" r:id="rId12"/>
    <sheet name="CONTROLLI_De minimis" sheetId="31" r:id="rId13"/>
    <sheet name="PUNTEGGIO COMPLESSIVO" sheetId="15"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23" l="1"/>
  <c r="G17" i="23"/>
  <c r="G16" i="23"/>
  <c r="G15" i="23"/>
  <c r="G14" i="23"/>
  <c r="G13" i="23"/>
  <c r="F5" i="18"/>
  <c r="B28" i="14"/>
  <c r="B2" i="14"/>
  <c r="D6" i="32"/>
  <c r="G33" i="15"/>
  <c r="H5" i="32"/>
  <c r="H11" i="32" s="1"/>
  <c r="I12" i="24" l="1"/>
  <c r="K84" i="23"/>
  <c r="K85" i="23"/>
  <c r="K86" i="23"/>
  <c r="K87" i="23"/>
  <c r="K88" i="23"/>
  <c r="K89" i="23"/>
  <c r="G73" i="23" l="1"/>
  <c r="G74" i="23"/>
  <c r="G75" i="23"/>
  <c r="G76" i="23"/>
  <c r="G77" i="23"/>
  <c r="G78" i="23"/>
  <c r="G79" i="23"/>
  <c r="G80" i="23"/>
  <c r="G81" i="23"/>
  <c r="G82" i="23"/>
  <c r="G83" i="23"/>
  <c r="G72" i="23"/>
  <c r="G6" i="23"/>
  <c r="G7" i="23"/>
  <c r="G8" i="23"/>
  <c r="G5" i="23"/>
  <c r="G21" i="23"/>
  <c r="G22" i="23"/>
  <c r="G23" i="23"/>
  <c r="G24" i="23"/>
  <c r="G25" i="23"/>
  <c r="G26" i="23"/>
  <c r="G27" i="23"/>
  <c r="G28" i="23"/>
  <c r="G29" i="23"/>
  <c r="G30" i="23"/>
  <c r="G31" i="23"/>
  <c r="G32" i="23"/>
  <c r="G33" i="23"/>
  <c r="G34" i="23"/>
  <c r="G35" i="23"/>
  <c r="G36" i="23"/>
  <c r="G37" i="23"/>
  <c r="G38" i="23"/>
  <c r="G39" i="23"/>
  <c r="G40" i="23"/>
  <c r="G41" i="23"/>
  <c r="G42" i="23"/>
  <c r="G43" i="23"/>
  <c r="G44" i="23"/>
  <c r="G45" i="23"/>
  <c r="G46" i="23"/>
  <c r="G47" i="23"/>
  <c r="G20" i="23"/>
  <c r="B23" i="14"/>
  <c r="B7" i="14"/>
  <c r="B16" i="14"/>
  <c r="C9" i="36"/>
  <c r="H22" i="23"/>
  <c r="H33" i="23"/>
  <c r="H34" i="23"/>
  <c r="H35" i="23"/>
  <c r="H36" i="23"/>
  <c r="H37" i="23"/>
  <c r="H38" i="23"/>
  <c r="H39" i="23"/>
  <c r="H40" i="23"/>
  <c r="H41" i="23"/>
  <c r="H42" i="23"/>
  <c r="H43" i="23"/>
  <c r="H44" i="23"/>
  <c r="H45" i="23"/>
  <c r="H46" i="23"/>
  <c r="H47" i="23"/>
  <c r="H5" i="23"/>
  <c r="H6" i="23"/>
  <c r="H7" i="23"/>
  <c r="H8" i="23"/>
  <c r="H9" i="23"/>
  <c r="H10" i="23"/>
  <c r="H11" i="23"/>
  <c r="H12" i="23"/>
  <c r="H13" i="23"/>
  <c r="H14" i="23"/>
  <c r="H15" i="23"/>
  <c r="H16" i="23"/>
  <c r="H17" i="23"/>
  <c r="H18" i="23"/>
  <c r="H19" i="23"/>
  <c r="H20" i="23"/>
  <c r="H21" i="23"/>
  <c r="H23" i="23"/>
  <c r="H24" i="23"/>
  <c r="H25" i="23"/>
  <c r="H26" i="23"/>
  <c r="H27" i="23"/>
  <c r="H28" i="23"/>
  <c r="H29" i="23"/>
  <c r="H30" i="23"/>
  <c r="H31" i="23"/>
  <c r="H32" i="23"/>
  <c r="H49" i="23"/>
  <c r="H50" i="23"/>
  <c r="H51" i="23"/>
  <c r="H52" i="23"/>
  <c r="H53" i="23"/>
  <c r="H54" i="23"/>
  <c r="H55" i="23"/>
  <c r="H56" i="23"/>
  <c r="H57" i="23"/>
  <c r="H58" i="23"/>
  <c r="H59" i="23"/>
  <c r="H60" i="23"/>
  <c r="H61" i="23"/>
  <c r="H62" i="23"/>
  <c r="H63" i="23"/>
  <c r="H64" i="23"/>
  <c r="H65" i="23"/>
  <c r="H66" i="23"/>
  <c r="H67" i="23"/>
  <c r="H68" i="23"/>
  <c r="H69" i="23"/>
  <c r="H70" i="23"/>
  <c r="H71" i="23"/>
  <c r="H48" i="23"/>
  <c r="H73" i="23"/>
  <c r="H74" i="23"/>
  <c r="H75" i="23"/>
  <c r="H76" i="23"/>
  <c r="H77" i="23"/>
  <c r="H78" i="23"/>
  <c r="H79" i="23"/>
  <c r="H80" i="23"/>
  <c r="H81" i="23"/>
  <c r="H82" i="23"/>
  <c r="H83" i="23"/>
  <c r="H72" i="23"/>
  <c r="D20" i="31"/>
  <c r="E48" i="23"/>
  <c r="E23" i="24"/>
  <c r="F9" i="24" l="1"/>
  <c r="F11" i="24"/>
  <c r="Z1" i="14"/>
  <c r="J90" i="23" l="1"/>
  <c r="E90" i="11"/>
  <c r="E89" i="23" l="1"/>
  <c r="E88" i="23"/>
  <c r="E87" i="23"/>
  <c r="E86" i="23"/>
  <c r="E85" i="23"/>
  <c r="E84" i="23"/>
  <c r="E65" i="23"/>
  <c r="H7" i="24"/>
  <c r="H8" i="24"/>
  <c r="H9" i="24"/>
  <c r="H10" i="24"/>
  <c r="H11" i="24"/>
  <c r="H12" i="24"/>
  <c r="C10" i="36"/>
  <c r="C11" i="36" s="1"/>
  <c r="D77" i="23"/>
  <c r="D78" i="23"/>
  <c r="D79" i="23"/>
  <c r="D80" i="23"/>
  <c r="D81" i="23"/>
  <c r="D82" i="23"/>
  <c r="D83" i="23"/>
  <c r="D84" i="23"/>
  <c r="D85" i="23"/>
  <c r="D86" i="23"/>
  <c r="D87" i="23"/>
  <c r="D88" i="23"/>
  <c r="D89" i="23"/>
  <c r="D23" i="23"/>
  <c r="D24" i="23"/>
  <c r="D25" i="23"/>
  <c r="D26" i="23"/>
  <c r="D27" i="23"/>
  <c r="D28" i="23"/>
  <c r="D29" i="23"/>
  <c r="D30" i="23"/>
  <c r="D31" i="23"/>
  <c r="D32" i="23"/>
  <c r="D33" i="23"/>
  <c r="D34" i="23"/>
  <c r="D35" i="23"/>
  <c r="D36" i="23"/>
  <c r="D37" i="23"/>
  <c r="D38" i="23"/>
  <c r="D39" i="23"/>
  <c r="D40" i="23"/>
  <c r="D41" i="23"/>
  <c r="D42" i="23"/>
  <c r="D43" i="23"/>
  <c r="D44" i="23"/>
  <c r="D45" i="23"/>
  <c r="D46" i="23"/>
  <c r="D47" i="23"/>
  <c r="D48" i="23"/>
  <c r="D49" i="23"/>
  <c r="D50" i="23"/>
  <c r="D51" i="23"/>
  <c r="D52" i="23"/>
  <c r="D53" i="23"/>
  <c r="D54" i="23"/>
  <c r="D55" i="23"/>
  <c r="D56" i="23"/>
  <c r="D57" i="23"/>
  <c r="D58" i="23"/>
  <c r="D59" i="23"/>
  <c r="D60" i="23"/>
  <c r="D61" i="23"/>
  <c r="D62" i="23"/>
  <c r="D63" i="23"/>
  <c r="D64" i="23"/>
  <c r="D65" i="23"/>
  <c r="D66" i="23"/>
  <c r="D67" i="23"/>
  <c r="D68" i="23"/>
  <c r="D69" i="23"/>
  <c r="D70" i="23"/>
  <c r="D71" i="23"/>
  <c r="D72" i="23"/>
  <c r="D73" i="23"/>
  <c r="D74" i="23"/>
  <c r="D75" i="23"/>
  <c r="D76" i="23"/>
  <c r="D6" i="23"/>
  <c r="D7" i="23"/>
  <c r="D8" i="23"/>
  <c r="D9" i="23"/>
  <c r="D10" i="23"/>
  <c r="D11" i="23"/>
  <c r="D12" i="23"/>
  <c r="D13" i="23"/>
  <c r="D14" i="23"/>
  <c r="D15" i="23"/>
  <c r="D16" i="23"/>
  <c r="D17" i="23"/>
  <c r="D18" i="23"/>
  <c r="D19" i="23"/>
  <c r="D20" i="23"/>
  <c r="D21" i="23"/>
  <c r="D22" i="23"/>
  <c r="D5" i="23"/>
  <c r="F14" i="23"/>
  <c r="E6" i="23"/>
  <c r="E7" i="23"/>
  <c r="E8" i="23"/>
  <c r="E9" i="23"/>
  <c r="E10" i="23"/>
  <c r="E11" i="23"/>
  <c r="E12" i="23"/>
  <c r="E13" i="23"/>
  <c r="E14" i="23"/>
  <c r="E15" i="23"/>
  <c r="E16" i="23"/>
  <c r="E17" i="23"/>
  <c r="E18" i="23"/>
  <c r="E19" i="23"/>
  <c r="E20" i="23"/>
  <c r="E21" i="23"/>
  <c r="E22" i="23"/>
  <c r="E23" i="23"/>
  <c r="E24" i="23"/>
  <c r="E25" i="23"/>
  <c r="E26" i="23"/>
  <c r="E27" i="23"/>
  <c r="E28" i="23"/>
  <c r="E29" i="23"/>
  <c r="E30" i="23"/>
  <c r="E31" i="23"/>
  <c r="E32" i="23"/>
  <c r="E33" i="23"/>
  <c r="E34" i="23"/>
  <c r="E35" i="23"/>
  <c r="E36" i="23"/>
  <c r="E37" i="23"/>
  <c r="E38" i="23"/>
  <c r="E39" i="23"/>
  <c r="E40" i="23"/>
  <c r="E41" i="23"/>
  <c r="E42" i="23"/>
  <c r="E43" i="23"/>
  <c r="E44" i="23"/>
  <c r="E45" i="23"/>
  <c r="E46" i="23"/>
  <c r="E47" i="23"/>
  <c r="E49" i="23"/>
  <c r="E50" i="23"/>
  <c r="E51" i="23"/>
  <c r="E52" i="23"/>
  <c r="E53" i="23"/>
  <c r="E54" i="23"/>
  <c r="E55" i="23"/>
  <c r="E56" i="23"/>
  <c r="E57" i="23"/>
  <c r="E58" i="23"/>
  <c r="E59" i="23"/>
  <c r="E60" i="23"/>
  <c r="E61" i="23"/>
  <c r="E62" i="23"/>
  <c r="E63" i="23"/>
  <c r="E64" i="23"/>
  <c r="E66" i="23"/>
  <c r="E67" i="23"/>
  <c r="E68" i="23"/>
  <c r="E69" i="23"/>
  <c r="E70" i="23"/>
  <c r="E71" i="23"/>
  <c r="E72" i="23"/>
  <c r="E73" i="23"/>
  <c r="E74" i="23"/>
  <c r="E75" i="23"/>
  <c r="E76" i="23"/>
  <c r="E77" i="23"/>
  <c r="E78" i="23"/>
  <c r="E79" i="23"/>
  <c r="E80" i="23"/>
  <c r="E81" i="23"/>
  <c r="E82" i="23"/>
  <c r="E83" i="23"/>
  <c r="E5" i="23"/>
  <c r="G5" i="11"/>
  <c r="H5" i="11" s="1"/>
  <c r="F5" i="23" s="1"/>
  <c r="G6" i="11"/>
  <c r="H6" i="11" s="1"/>
  <c r="F6" i="23" s="1"/>
  <c r="G7" i="11"/>
  <c r="H7" i="11" s="1"/>
  <c r="F7" i="23" s="1"/>
  <c r="G8" i="11"/>
  <c r="H8" i="11" s="1"/>
  <c r="F8" i="23" s="1"/>
  <c r="G9" i="11"/>
  <c r="H9" i="11" s="1"/>
  <c r="F9" i="23" s="1"/>
  <c r="G10" i="11"/>
  <c r="H10" i="11" s="1"/>
  <c r="F10" i="23" s="1"/>
  <c r="G11" i="11"/>
  <c r="H11" i="11" s="1"/>
  <c r="F11" i="23" s="1"/>
  <c r="G12" i="11"/>
  <c r="H12" i="11" s="1"/>
  <c r="F12" i="23" s="1"/>
  <c r="G13" i="11"/>
  <c r="H13" i="11" s="1"/>
  <c r="F13" i="23" s="1"/>
  <c r="G14" i="11"/>
  <c r="H14" i="11" s="1"/>
  <c r="G15" i="11"/>
  <c r="H15" i="11" s="1"/>
  <c r="F15" i="23" s="1"/>
  <c r="G16" i="11"/>
  <c r="H16" i="11" s="1"/>
  <c r="F16" i="23" s="1"/>
  <c r="G17" i="11"/>
  <c r="H17" i="11"/>
  <c r="F17" i="23" s="1"/>
  <c r="G18" i="11"/>
  <c r="H18" i="11" s="1"/>
  <c r="F18" i="23" s="1"/>
  <c r="G19" i="11"/>
  <c r="H19" i="11" s="1"/>
  <c r="F19" i="23" s="1"/>
  <c r="G59" i="23" l="1"/>
  <c r="G71" i="23"/>
  <c r="G60" i="23"/>
  <c r="G48" i="23"/>
  <c r="G18" i="23"/>
  <c r="G50" i="23"/>
  <c r="G62" i="23"/>
  <c r="G10" i="23"/>
  <c r="G66" i="23"/>
  <c r="G61" i="23"/>
  <c r="G51" i="23"/>
  <c r="G63" i="23"/>
  <c r="G11" i="23"/>
  <c r="G54" i="23"/>
  <c r="G67" i="23"/>
  <c r="G52" i="23"/>
  <c r="G64" i="23"/>
  <c r="G12" i="23"/>
  <c r="G53" i="23"/>
  <c r="G65" i="23"/>
  <c r="G9" i="23"/>
  <c r="G55" i="23"/>
  <c r="G56" i="23"/>
  <c r="G68" i="23"/>
  <c r="G49" i="23"/>
  <c r="G57" i="23"/>
  <c r="G69" i="23"/>
  <c r="G58" i="23"/>
  <c r="G70" i="23"/>
  <c r="I75" i="23"/>
  <c r="K75" i="23" s="1"/>
  <c r="I21" i="23"/>
  <c r="K21" i="23" s="1"/>
  <c r="I33" i="23"/>
  <c r="K33" i="23" s="1"/>
  <c r="I45" i="23"/>
  <c r="K45" i="23" s="1"/>
  <c r="I76" i="23"/>
  <c r="K76" i="23" s="1"/>
  <c r="I22" i="23"/>
  <c r="K22" i="23" s="1"/>
  <c r="I34" i="23"/>
  <c r="K34" i="23" s="1"/>
  <c r="I46" i="23"/>
  <c r="K46" i="23" s="1"/>
  <c r="I77" i="23"/>
  <c r="K77" i="23" s="1"/>
  <c r="I78" i="23"/>
  <c r="K78" i="23" s="1"/>
  <c r="I24" i="23"/>
  <c r="K24" i="23" s="1"/>
  <c r="I36" i="23"/>
  <c r="K36" i="23" s="1"/>
  <c r="I79" i="23"/>
  <c r="K79" i="23" s="1"/>
  <c r="I25" i="23"/>
  <c r="K25" i="23" s="1"/>
  <c r="I37" i="23"/>
  <c r="K37" i="23" s="1"/>
  <c r="I14" i="23"/>
  <c r="K14" i="23" s="1"/>
  <c r="I80" i="23"/>
  <c r="K80" i="23" s="1"/>
  <c r="I26" i="23"/>
  <c r="K26" i="23" s="1"/>
  <c r="I38" i="23"/>
  <c r="K38" i="23" s="1"/>
  <c r="I15" i="23"/>
  <c r="K15" i="23" s="1"/>
  <c r="I82" i="23"/>
  <c r="K82" i="23" s="1"/>
  <c r="I40" i="23"/>
  <c r="K40" i="23" s="1"/>
  <c r="I42" i="23"/>
  <c r="K42" i="23" s="1"/>
  <c r="I23" i="23"/>
  <c r="K23" i="23" s="1"/>
  <c r="I81" i="23"/>
  <c r="K81" i="23" s="1"/>
  <c r="I27" i="23"/>
  <c r="K27" i="23" s="1"/>
  <c r="I39" i="23"/>
  <c r="K39" i="23" s="1"/>
  <c r="I16" i="23"/>
  <c r="K16" i="23" s="1"/>
  <c r="I28" i="23"/>
  <c r="K28" i="23" s="1"/>
  <c r="I7" i="23"/>
  <c r="K7" i="23" s="1"/>
  <c r="I35" i="23"/>
  <c r="K35" i="23" s="1"/>
  <c r="I83" i="23"/>
  <c r="K83" i="23" s="1"/>
  <c r="I29" i="23"/>
  <c r="K29" i="23" s="1"/>
  <c r="I41" i="23"/>
  <c r="K41" i="23" s="1"/>
  <c r="I6" i="23"/>
  <c r="K6" i="23" s="1"/>
  <c r="I30" i="23"/>
  <c r="K30" i="23" s="1"/>
  <c r="I5" i="23"/>
  <c r="K5" i="23" s="1"/>
  <c r="I72" i="23"/>
  <c r="K72" i="23" s="1"/>
  <c r="I73" i="23"/>
  <c r="K73" i="23" s="1"/>
  <c r="I19" i="23"/>
  <c r="K19" i="23" s="1"/>
  <c r="I31" i="23"/>
  <c r="K31" i="23" s="1"/>
  <c r="I43" i="23"/>
  <c r="K43" i="23" s="1"/>
  <c r="I8" i="23"/>
  <c r="K8" i="23" s="1"/>
  <c r="I74" i="23"/>
  <c r="K74" i="23" s="1"/>
  <c r="I20" i="23"/>
  <c r="K20" i="23" s="1"/>
  <c r="I32" i="23"/>
  <c r="K32" i="23" s="1"/>
  <c r="I44" i="23"/>
  <c r="K44" i="23" s="1"/>
  <c r="I47" i="23"/>
  <c r="K47" i="23" s="1"/>
  <c r="C12" i="36"/>
  <c r="E8" i="24"/>
  <c r="D11" i="24"/>
  <c r="D10" i="24"/>
  <c r="D8" i="24"/>
  <c r="H13" i="24"/>
  <c r="D9" i="24"/>
  <c r="E90" i="23"/>
  <c r="E7" i="24"/>
  <c r="D7" i="24"/>
  <c r="D12" i="24"/>
  <c r="D15" i="31"/>
  <c r="F10" i="24" l="1"/>
  <c r="I17" i="23"/>
  <c r="K17" i="23" s="1"/>
  <c r="F8" i="24"/>
  <c r="I13" i="23"/>
  <c r="K13" i="23" s="1"/>
  <c r="F7" i="24"/>
  <c r="I18" i="23"/>
  <c r="K18" i="23" s="1"/>
  <c r="I56" i="23"/>
  <c r="K56" i="23" s="1"/>
  <c r="I68" i="23"/>
  <c r="K68" i="23" s="1"/>
  <c r="I10" i="23"/>
  <c r="K10" i="23" s="1"/>
  <c r="I57" i="23"/>
  <c r="K57" i="23" s="1"/>
  <c r="I69" i="23"/>
  <c r="K69" i="23" s="1"/>
  <c r="I11" i="23"/>
  <c r="K11" i="23" s="1"/>
  <c r="I58" i="23"/>
  <c r="K58" i="23" s="1"/>
  <c r="I70" i="23"/>
  <c r="K70" i="23" s="1"/>
  <c r="I59" i="23"/>
  <c r="K59" i="23" s="1"/>
  <c r="I71" i="23"/>
  <c r="K71" i="23" s="1"/>
  <c r="I48" i="23"/>
  <c r="K48" i="23" s="1"/>
  <c r="I12" i="23"/>
  <c r="K12" i="23" s="1"/>
  <c r="I55" i="23"/>
  <c r="K55" i="23" s="1"/>
  <c r="I60" i="23"/>
  <c r="K60" i="23" s="1"/>
  <c r="I49" i="23"/>
  <c r="K49" i="23" s="1"/>
  <c r="I61" i="23"/>
  <c r="K61" i="23" s="1"/>
  <c r="I66" i="23"/>
  <c r="K66" i="23" s="1"/>
  <c r="I50" i="23"/>
  <c r="K50" i="23" s="1"/>
  <c r="I62" i="23"/>
  <c r="K62" i="23" s="1"/>
  <c r="I63" i="23"/>
  <c r="K63" i="23" s="1"/>
  <c r="I53" i="23"/>
  <c r="K53" i="23" s="1"/>
  <c r="I65" i="23"/>
  <c r="K65" i="23" s="1"/>
  <c r="I54" i="23"/>
  <c r="K54" i="23" s="1"/>
  <c r="I51" i="23"/>
  <c r="K51" i="23" s="1"/>
  <c r="I67" i="23"/>
  <c r="K67" i="23" s="1"/>
  <c r="I52" i="23"/>
  <c r="K52" i="23" s="1"/>
  <c r="I64" i="23"/>
  <c r="K64" i="23" s="1"/>
  <c r="G11" i="24"/>
  <c r="I11" i="24" s="1"/>
  <c r="D13" i="24"/>
  <c r="F13" i="24" l="1"/>
  <c r="I9" i="23"/>
  <c r="K9" i="23" s="1"/>
  <c r="G90" i="23"/>
  <c r="C11" i="33"/>
  <c r="G18" i="15" s="1"/>
  <c r="D5" i="32"/>
  <c r="D12" i="32" s="1"/>
  <c r="D13" i="32" s="1"/>
  <c r="D12" i="10" l="1"/>
  <c r="D8" i="10"/>
  <c r="D19" i="31"/>
  <c r="D8" i="31"/>
  <c r="D26" i="31" s="1"/>
  <c r="D21" i="31"/>
  <c r="D12" i="31"/>
  <c r="I90" i="23"/>
  <c r="G10" i="24"/>
  <c r="I10" i="24" s="1"/>
  <c r="G9" i="15"/>
  <c r="I15" i="18"/>
  <c r="F15" i="18"/>
  <c r="G15" i="18" s="1"/>
  <c r="C9" i="18"/>
  <c r="I6" i="18"/>
  <c r="F6" i="18"/>
  <c r="G6" i="18" s="1"/>
  <c r="F4" i="18"/>
  <c r="G4" i="18" s="1"/>
  <c r="G15" i="15" l="1"/>
  <c r="H6" i="32"/>
  <c r="D9" i="10"/>
  <c r="D16" i="10"/>
  <c r="D17" i="10" s="1"/>
  <c r="D9" i="31"/>
  <c r="G24" i="11" l="1"/>
  <c r="G27" i="11"/>
  <c r="G26" i="11"/>
  <c r="G25" i="11"/>
  <c r="G35" i="11"/>
  <c r="H35" i="11" s="1"/>
  <c r="F35" i="23" s="1"/>
  <c r="G34" i="11"/>
  <c r="G33" i="11"/>
  <c r="H33" i="11" s="1"/>
  <c r="F33" i="23" s="1"/>
  <c r="G32" i="11"/>
  <c r="G43" i="11"/>
  <c r="G42" i="11"/>
  <c r="H42" i="11" s="1"/>
  <c r="F42" i="23" s="1"/>
  <c r="G41" i="11"/>
  <c r="H41" i="11" s="1"/>
  <c r="F41" i="23" s="1"/>
  <c r="G40" i="11"/>
  <c r="H40" i="11" s="1"/>
  <c r="F40" i="23" s="1"/>
  <c r="G51" i="11"/>
  <c r="G50" i="11"/>
  <c r="G49" i="11"/>
  <c r="G48" i="11"/>
  <c r="G59" i="11"/>
  <c r="G58" i="11"/>
  <c r="G57" i="11"/>
  <c r="G56" i="11"/>
  <c r="G67" i="11"/>
  <c r="G66" i="11"/>
  <c r="G65" i="11"/>
  <c r="G64" i="11"/>
  <c r="G75" i="11"/>
  <c r="G74" i="11"/>
  <c r="G73" i="11"/>
  <c r="G72" i="11"/>
  <c r="G28" i="11"/>
  <c r="G29" i="11"/>
  <c r="G30" i="11"/>
  <c r="G31" i="11"/>
  <c r="G36" i="11"/>
  <c r="G37" i="11"/>
  <c r="H37" i="11" s="1"/>
  <c r="F37" i="23" s="1"/>
  <c r="G38" i="11"/>
  <c r="H38" i="11" s="1"/>
  <c r="F38" i="23" s="1"/>
  <c r="G39" i="11"/>
  <c r="H39" i="11" s="1"/>
  <c r="F39" i="23" s="1"/>
  <c r="G44" i="11"/>
  <c r="H44" i="11" s="1"/>
  <c r="F44" i="23" s="1"/>
  <c r="G45" i="11"/>
  <c r="G46" i="11"/>
  <c r="G47" i="11"/>
  <c r="H47" i="11" s="1"/>
  <c r="F47" i="23" s="1"/>
  <c r="G52" i="11"/>
  <c r="G53" i="11"/>
  <c r="G54" i="11"/>
  <c r="G55" i="11"/>
  <c r="G60" i="11"/>
  <c r="G61" i="11"/>
  <c r="G62" i="11"/>
  <c r="G63" i="11"/>
  <c r="G68" i="11"/>
  <c r="G69" i="11"/>
  <c r="G70" i="11"/>
  <c r="G71" i="11"/>
  <c r="G76" i="11"/>
  <c r="G77" i="11"/>
  <c r="G78" i="11"/>
  <c r="G79" i="11"/>
  <c r="G80" i="11"/>
  <c r="G81" i="11"/>
  <c r="G82" i="11"/>
  <c r="G83" i="11"/>
  <c r="G84" i="11"/>
  <c r="G85" i="11"/>
  <c r="G86" i="11"/>
  <c r="G87" i="11"/>
  <c r="G88" i="11"/>
  <c r="G89" i="11"/>
  <c r="G23" i="11"/>
  <c r="G22" i="11"/>
  <c r="G21" i="11"/>
  <c r="G20" i="11"/>
  <c r="C18" i="18"/>
  <c r="I17" i="18"/>
  <c r="F17" i="18"/>
  <c r="G17" i="18" s="1"/>
  <c r="I16" i="18"/>
  <c r="F16" i="18"/>
  <c r="G16" i="18" s="1"/>
  <c r="I14" i="18"/>
  <c r="F14" i="18"/>
  <c r="G14" i="18" s="1"/>
  <c r="I13" i="18"/>
  <c r="F13" i="18"/>
  <c r="G13" i="18" s="1"/>
  <c r="G5" i="18"/>
  <c r="F7" i="18"/>
  <c r="F8" i="18"/>
  <c r="I4" i="18"/>
  <c r="G7" i="18"/>
  <c r="G8" i="18"/>
  <c r="I5" i="18"/>
  <c r="I7" i="18"/>
  <c r="I8" i="18"/>
  <c r="H64" i="11" l="1"/>
  <c r="F64" i="23" s="1"/>
  <c r="H74" i="11"/>
  <c r="F74" i="23" s="1"/>
  <c r="H66" i="11"/>
  <c r="F66" i="23" s="1"/>
  <c r="H60" i="11"/>
  <c r="F60" i="23" s="1"/>
  <c r="H56" i="11"/>
  <c r="F56" i="23" s="1"/>
  <c r="H78" i="11"/>
  <c r="F78" i="23" s="1"/>
  <c r="H59" i="11"/>
  <c r="F59" i="23" s="1"/>
  <c r="H65" i="11"/>
  <c r="F65" i="23" s="1"/>
  <c r="H54" i="11"/>
  <c r="F54" i="23" s="1"/>
  <c r="H72" i="11"/>
  <c r="F72" i="23" s="1"/>
  <c r="H68" i="11"/>
  <c r="F68" i="23" s="1"/>
  <c r="G90" i="11"/>
  <c r="H79" i="11"/>
  <c r="F79" i="23" s="1"/>
  <c r="H57" i="11"/>
  <c r="F57" i="23" s="1"/>
  <c r="H76" i="11"/>
  <c r="F76" i="23" s="1"/>
  <c r="H86" i="11"/>
  <c r="F86" i="23" s="1"/>
  <c r="H73" i="11"/>
  <c r="F73" i="23" s="1"/>
  <c r="H36" i="11"/>
  <c r="F36" i="23" s="1"/>
  <c r="H25" i="11"/>
  <c r="F25" i="23" s="1"/>
  <c r="H32" i="11"/>
  <c r="F32" i="23" s="1"/>
  <c r="H24" i="11"/>
  <c r="F24" i="23" s="1"/>
  <c r="H26" i="11"/>
  <c r="F26" i="23" s="1"/>
  <c r="G9" i="18"/>
  <c r="D3" i="17" s="1"/>
  <c r="I9" i="18"/>
  <c r="H3" i="17" s="1"/>
  <c r="I18" i="18"/>
  <c r="H4" i="17" s="1"/>
  <c r="H75" i="11"/>
  <c r="F75" i="23" s="1"/>
  <c r="H77" i="11"/>
  <c r="F77" i="23" s="1"/>
  <c r="H48" i="11"/>
  <c r="F48" i="23" s="1"/>
  <c r="H69" i="11"/>
  <c r="F69" i="23" s="1"/>
  <c r="H49" i="11"/>
  <c r="F49" i="23" s="1"/>
  <c r="H70" i="11"/>
  <c r="F70" i="23" s="1"/>
  <c r="H80" i="11"/>
  <c r="F80" i="23" s="1"/>
  <c r="H43" i="11"/>
  <c r="F43" i="23" s="1"/>
  <c r="H81" i="11"/>
  <c r="F81" i="23" s="1"/>
  <c r="H45" i="11"/>
  <c r="F45" i="23" s="1"/>
  <c r="H58" i="11"/>
  <c r="F58" i="23" s="1"/>
  <c r="H27" i="11"/>
  <c r="F27" i="23" s="1"/>
  <c r="H50" i="11"/>
  <c r="F50" i="23" s="1"/>
  <c r="H28" i="11"/>
  <c r="F28" i="23" s="1"/>
  <c r="H29" i="11"/>
  <c r="F29" i="23" s="1"/>
  <c r="H30" i="11"/>
  <c r="F30" i="23" s="1"/>
  <c r="H52" i="11"/>
  <c r="F52" i="23" s="1"/>
  <c r="H71" i="11"/>
  <c r="F71" i="23" s="1"/>
  <c r="H83" i="11"/>
  <c r="F83" i="23" s="1"/>
  <c r="H51" i="11"/>
  <c r="F51" i="23" s="1"/>
  <c r="H31" i="11"/>
  <c r="F31" i="23" s="1"/>
  <c r="H53" i="11"/>
  <c r="F53" i="23" s="1"/>
  <c r="H62" i="11"/>
  <c r="F62" i="23" s="1"/>
  <c r="H67" i="11"/>
  <c r="F67" i="23" s="1"/>
  <c r="H89" i="11"/>
  <c r="F89" i="23" s="1"/>
  <c r="H34" i="11"/>
  <c r="F34" i="23" s="1"/>
  <c r="H46" i="11"/>
  <c r="F46" i="23" s="1"/>
  <c r="H55" i="11"/>
  <c r="F55" i="23" s="1"/>
  <c r="H63" i="11"/>
  <c r="F63" i="23" s="1"/>
  <c r="H82" i="11"/>
  <c r="F82" i="23" s="1"/>
  <c r="H61" i="11"/>
  <c r="F61" i="23" s="1"/>
  <c r="H20" i="11"/>
  <c r="G18" i="18"/>
  <c r="D4" i="17" s="1"/>
  <c r="H88" i="11"/>
  <c r="F88" i="23" s="1"/>
  <c r="H87" i="11"/>
  <c r="F87" i="23" s="1"/>
  <c r="H85" i="11"/>
  <c r="F85" i="23" s="1"/>
  <c r="H84" i="11"/>
  <c r="F84" i="23" s="1"/>
  <c r="E12" i="24" s="1"/>
  <c r="E10" i="24" l="1"/>
  <c r="E11" i="24"/>
  <c r="F20" i="23"/>
  <c r="H5" i="17"/>
  <c r="H10" i="17" s="1"/>
  <c r="D5" i="17"/>
  <c r="D6" i="17" s="1"/>
  <c r="D12" i="17" s="1"/>
  <c r="H21" i="11"/>
  <c r="F21" i="23" s="1"/>
  <c r="H22" i="11"/>
  <c r="F22" i="23" s="1"/>
  <c r="H23" i="11"/>
  <c r="F23" i="23" s="1"/>
  <c r="E9" i="24" l="1"/>
  <c r="E13" i="24" s="1"/>
  <c r="E17" i="24" s="1"/>
  <c r="E25" i="24" s="1"/>
  <c r="H90" i="11"/>
  <c r="F90" i="23"/>
  <c r="D11" i="17"/>
  <c r="G12" i="15"/>
  <c r="H6" i="17"/>
  <c r="G9" i="24" l="1"/>
  <c r="I9" i="24" s="1"/>
  <c r="G8" i="24"/>
  <c r="I8" i="24" s="1"/>
  <c r="D13" i="17"/>
  <c r="G6" i="15" s="1"/>
  <c r="G25" i="15" s="1"/>
  <c r="G35" i="15" s="1"/>
  <c r="D13" i="31"/>
  <c r="D13" i="10" l="1"/>
  <c r="G7" i="24" l="1"/>
  <c r="I7" i="24" s="1"/>
  <c r="K90" i="23"/>
  <c r="I13" i="24" l="1"/>
  <c r="D27" i="31"/>
  <c r="G13" i="24"/>
  <c r="D16" i="31" s="1"/>
  <c r="D17" i="31" l="1"/>
  <c r="D22" i="31"/>
  <c r="D23" i="3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tc={008A05B2-CACE-4CCC-ADD0-4CDA41034F35}</author>
  </authors>
  <commentList>
    <comment ref="C30" authorId="0" shapeId="0" xr:uid="{008A05B2-CACE-4CCC-ADD0-4CDA41034F35}">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Fisso a 300000</t>
      </text>
    </comment>
  </commentList>
</comments>
</file>

<file path=xl/sharedStrings.xml><?xml version="1.0" encoding="utf-8"?>
<sst xmlns="http://schemas.openxmlformats.org/spreadsheetml/2006/main" count="456" uniqueCount="271">
  <si>
    <t>LEGENDA TIPOLOGIA FOGLI</t>
  </si>
  <si>
    <t xml:space="preserve"> LEGENDA TIPOLOGIA CELLE</t>
  </si>
  <si>
    <t>DATI GENERALI</t>
  </si>
  <si>
    <r>
      <t xml:space="preserve">CASELLE DA VALORIZZARE DA PARTE DELL'UTENTE
</t>
    </r>
    <r>
      <rPr>
        <b/>
        <sz val="11"/>
        <color theme="1"/>
        <rFont val="Calibri"/>
        <family val="2"/>
        <scheme val="minor"/>
      </rPr>
      <t>MODIFICARE LIBERAMENTE</t>
    </r>
  </si>
  <si>
    <t>EDIFICI - APE</t>
  </si>
  <si>
    <t>EDIFICI - RISPARMI</t>
  </si>
  <si>
    <r>
      <t xml:space="preserve">CASELLE CON CHECK DI CONTROLLO 
</t>
    </r>
    <r>
      <rPr>
        <b/>
        <sz val="11"/>
        <color theme="1"/>
        <rFont val="Calibri"/>
        <family val="2"/>
        <scheme val="minor"/>
      </rPr>
      <t xml:space="preserve">NON  MODIFICARE </t>
    </r>
  </si>
  <si>
    <t>PROCESSO PRODUTTIVO</t>
  </si>
  <si>
    <t>FER</t>
  </si>
  <si>
    <t>COSTO COMPLESSIVO</t>
  </si>
  <si>
    <t>CONTROFATTUALE_
Solo GBER</t>
  </si>
  <si>
    <t>COPERTURA COSTI</t>
  </si>
  <si>
    <t>CONTROLLI_GBER</t>
  </si>
  <si>
    <t>CONTROLLI_DE MINIMIS</t>
  </si>
  <si>
    <t>PUNTEGGIO COMPLESSIVO</t>
  </si>
  <si>
    <t>Per informazioni è possibile contattare il COA energia di Finaosta S.p.A. all'indirizzo infoenergia@regione.vda.it o al numero verde 800.604.110</t>
  </si>
  <si>
    <t>TIPOLOGIA IMPRESA</t>
  </si>
  <si>
    <t>piccola</t>
  </si>
  <si>
    <t>media</t>
  </si>
  <si>
    <t>grande</t>
  </si>
  <si>
    <t>TIPOLOGIA INTERVENTI PER I QUALI SI RICHIEDE IL CONTRIBUTO</t>
  </si>
  <si>
    <r>
      <t xml:space="preserve">EDIFICIO 
(punto 6.1, lettera a) dell’Avviso) - </t>
    </r>
    <r>
      <rPr>
        <i/>
        <sz val="11"/>
        <color theme="1"/>
        <rFont val="Calibri"/>
        <family val="2"/>
        <scheme val="minor"/>
      </rPr>
      <t>selezionare almeno due voci</t>
    </r>
  </si>
  <si>
    <t>a) MIGLIORAMENTO PRESTAZIONI INVOLUCRO OPACO</t>
  </si>
  <si>
    <t>b) MIGLIORAMENTO PRESTAZIONI INVOLUCRO TRASPARENTE</t>
  </si>
  <si>
    <t>c) RIDUZIONE IRRAGGIAMENTO SOLARE</t>
  </si>
  <si>
    <t>d) IMPIANTI (invernale, estivo e/o acqua calda sanitaria)</t>
  </si>
  <si>
    <t>e) VENTILAZIONE MECCANICA CONTROLLATA E UTA</t>
  </si>
  <si>
    <t>f) ILLUMINAZIONE ARTIFICIALE</t>
  </si>
  <si>
    <t>g) TECNOLOGIE DI GESTIONE E CONTROLLO AUTOMATICO</t>
  </si>
  <si>
    <t xml:space="preserve"> PROCESSO PRODUTTIVO
 (punto 6.1, lettera b) dell’Avviso) </t>
  </si>
  <si>
    <t>a) INNOVAZIONI DI PROCESSO O DI PRODOTTO</t>
  </si>
  <si>
    <t>b) RAZIONALIZZAZIONE IMPIANTISTICA</t>
  </si>
  <si>
    <t>c) SOSTITUZIONE DI COMPONENTI, APPARECCHI E ATTREZZATURE A MINORE CONSUMO ENERGETICO</t>
  </si>
  <si>
    <t>d) INSTALLAZIONE DI IMPIANTI PER IL RECUPERO DEL CALORE DI PROCESSO</t>
  </si>
  <si>
    <t>e) INSTALLAZIONE DI SISTEMI E COMPONENTI IN GRADO DI RIDURRE I CONSUMI ENERGETICI</t>
  </si>
  <si>
    <t>f) INSTALLAZIONE DI SISTEMI PER LA RILEVAZIONE, IL MONITORAGGIO E LA MODELLIZZAZIONE DEL SISTEMA PRODUTTIVO E PER LA GESTIONE DEI CONSUMI ENERGETICI</t>
  </si>
  <si>
    <t xml:space="preserve">FER
(punto 6.2 dell’Avviso) </t>
  </si>
  <si>
    <t>a) INSTALLAZIONE DI IMPIANTI DI PRODUZIONE DI ENERGIA TERMICA DA FONTI RINNOVABILI</t>
  </si>
  <si>
    <t>b) IMPIANTI DI PRODUZIONE DI ENERGIA ELETTRICA DA FONTI RINNOVABILI</t>
  </si>
  <si>
    <t>c) SISTEMI DI ACCUMULO</t>
  </si>
  <si>
    <t>TIPOLOGIA DEL CONTRIBUTO</t>
  </si>
  <si>
    <t>Regolamento De Minimis</t>
  </si>
  <si>
    <t>Regolamento GBER</t>
  </si>
  <si>
    <t>solo per i contributi concessi ai sensi del Regolamento GBER</t>
  </si>
  <si>
    <r>
      <t xml:space="preserve">Ai sensi del punto 10.3 dell'Avviso, </t>
    </r>
    <r>
      <rPr>
        <b/>
        <sz val="11"/>
        <color rgb="FF000000"/>
        <rFont val="Calibri"/>
        <family val="2"/>
      </rPr>
      <t>per gli aiuti concessi per gli interventi di cui al punto 6.1, lettere a) e b)</t>
    </r>
    <r>
      <rPr>
        <sz val="11"/>
        <color rgb="FF000000"/>
        <rFont val="Calibri"/>
        <family val="2"/>
      </rPr>
      <t>, l'investimento è effettuato in zone assistite che soddisfano le condizioni dell'articolo 107, paragrafo 3, lettera c), del TFUE.
Ai sensi della Comunicazione C(2021) 2594, i comuni del territorio della Regione autonoma Valle d’Aosta ubicati nelle zone di cui al predetto articolo 107, paragrafo 3, lettera c), del TFUE sono i seguenti: Arnad, Brissogne, Chambave, Champdepraz, Charvensod, Châtillon, Donnas, Fénis, Gignod, Gressan, Hône, Issogne, Nus, Pollein, Pontey, Pont-Saint-Martin, Quart, Roisan, Saint-Christophe, Saint-Marcel, SaintVincent, Verrayes e Verrès.</t>
    </r>
    <r>
      <rPr>
        <b/>
        <sz val="11"/>
        <color rgb="FF000000"/>
        <rFont val="Calibri"/>
        <family val="2"/>
      </rPr>
      <t xml:space="preserve">
Intensità di aiuto aumentata di 5 punti percentuali</t>
    </r>
  </si>
  <si>
    <r>
      <t xml:space="preserve">Ai sensi del punto 10.4 dell'Avviso, </t>
    </r>
    <r>
      <rPr>
        <b/>
        <sz val="11"/>
        <color rgb="FF000000"/>
        <rFont val="Calibri"/>
        <family val="2"/>
      </rPr>
      <t>per gli aiuti concessi per gli interventi volti a migliorare l'efficienza energetica degli edifici esistenti di cui al punto 6.1, lettere a)</t>
    </r>
    <r>
      <rPr>
        <sz val="11"/>
        <color rgb="FF000000"/>
        <rFont val="Calibri"/>
        <family val="2"/>
      </rPr>
      <t>, l'aiuto determina un miglioramento della prestazione energetica dell'edificio misurata in energia primaria di almeno il 40% rispetto alla situazione precedente all'investimento.</t>
    </r>
    <r>
      <rPr>
        <b/>
        <sz val="11"/>
        <color rgb="FF000000"/>
        <rFont val="Calibri"/>
        <family val="2"/>
      </rPr>
      <t xml:space="preserve">
Intensità di aiuto aumentata di 15 punti percentuali</t>
    </r>
  </si>
  <si>
    <t xml:space="preserve"> EDIFICI - RISPARMIO ENERGETICO</t>
  </si>
  <si>
    <t xml:space="preserve"> EDIFICI - RIDUZIONE EMISSIONI DI GAS CLIMALTERANTI</t>
  </si>
  <si>
    <t xml:space="preserve">Fabbisogno annuo di energia primaria globale (rinnovabile e non rinnovabile) in condizioni standard dell'edificio ANTE INTERVENTO [kWh/anno]                                       </t>
  </si>
  <si>
    <t xml:space="preserve"> A</t>
  </si>
  <si>
    <r>
      <t>Emissioni annue di CO</t>
    </r>
    <r>
      <rPr>
        <b/>
        <vertAlign val="subscript"/>
        <sz val="11"/>
        <color rgb="FF000000"/>
        <rFont val="Calibri"/>
        <family val="2"/>
        <scheme val="minor"/>
      </rPr>
      <t>2</t>
    </r>
    <r>
      <rPr>
        <b/>
        <sz val="11"/>
        <color rgb="FF000000"/>
        <rFont val="Calibri"/>
        <family val="2"/>
        <scheme val="minor"/>
      </rPr>
      <t xml:space="preserve">, in condizioni standard, dell’edificio ANTE INTERVENTO [t/anno]                                       </t>
    </r>
  </si>
  <si>
    <t xml:space="preserve"> E</t>
  </si>
  <si>
    <t xml:space="preserve">Fabbisogno annuo di energia primaria globale (rinnovabile e non rinnovabile) in condizioni standard dell’edificio POST INTERVENTO [kWh/anno]                            </t>
  </si>
  <si>
    <t>B</t>
  </si>
  <si>
    <r>
      <t>Emissioni annue di CO</t>
    </r>
    <r>
      <rPr>
        <b/>
        <vertAlign val="subscript"/>
        <sz val="11"/>
        <color rgb="FF000000"/>
        <rFont val="Calibri"/>
        <family val="2"/>
        <scheme val="minor"/>
      </rPr>
      <t>2</t>
    </r>
    <r>
      <rPr>
        <b/>
        <sz val="11"/>
        <color rgb="FF000000"/>
        <rFont val="Calibri"/>
        <family val="2"/>
        <scheme val="minor"/>
      </rPr>
      <t xml:space="preserve">, in condizioni standard, dell’edificio POST INTERVENTO  [t/anno]                        </t>
    </r>
  </si>
  <si>
    <t>F</t>
  </si>
  <si>
    <t xml:space="preserve">RIDUZIONE del fabbisogno annuo di energia primaria globale (rinnovabile e non rinnovabile) in condizioni standard dell’edificio rispetto alla situazione ante intervento  [kWh/anno]                                            </t>
  </si>
  <si>
    <r>
      <rPr>
        <b/>
        <sz val="11"/>
        <color theme="3"/>
        <rFont val="Calibri"/>
        <family val="2"/>
        <scheme val="minor"/>
      </rPr>
      <t xml:space="preserve">C </t>
    </r>
    <r>
      <rPr>
        <b/>
        <sz val="11"/>
        <color rgb="FF000000"/>
        <rFont val="Calibri"/>
        <family val="2"/>
        <scheme val="minor"/>
      </rPr>
      <t xml:space="preserve">= </t>
    </r>
    <r>
      <rPr>
        <b/>
        <sz val="11"/>
        <color theme="5"/>
        <rFont val="Calibri"/>
        <family val="2"/>
        <scheme val="minor"/>
      </rPr>
      <t>A</t>
    </r>
    <r>
      <rPr>
        <b/>
        <sz val="11"/>
        <color rgb="FF000000"/>
        <rFont val="Calibri"/>
        <family val="2"/>
        <scheme val="minor"/>
      </rPr>
      <t>-</t>
    </r>
    <r>
      <rPr>
        <b/>
        <sz val="11"/>
        <color theme="6" tint="-0.249977111117893"/>
        <rFont val="Calibri"/>
        <family val="2"/>
        <scheme val="minor"/>
      </rPr>
      <t>B</t>
    </r>
  </si>
  <si>
    <r>
      <t>RIDUZIONE delle emissioni annue di CO</t>
    </r>
    <r>
      <rPr>
        <b/>
        <vertAlign val="subscript"/>
        <sz val="11"/>
        <color rgb="FF000000"/>
        <rFont val="Calibri"/>
        <family val="2"/>
        <scheme val="minor"/>
      </rPr>
      <t>2</t>
    </r>
    <r>
      <rPr>
        <b/>
        <sz val="11"/>
        <color rgb="FF000000"/>
        <rFont val="Calibri"/>
        <family val="2"/>
        <scheme val="minor"/>
      </rPr>
      <t xml:space="preserve">, in condizioni standard,  dell’edificio rispetto alla situazione ante intervento  [t/anno]                                            </t>
    </r>
  </si>
  <si>
    <r>
      <rPr>
        <b/>
        <sz val="11"/>
        <color theme="3"/>
        <rFont val="Calibri"/>
        <family val="2"/>
        <scheme val="minor"/>
      </rPr>
      <t xml:space="preserve">G </t>
    </r>
    <r>
      <rPr>
        <b/>
        <sz val="11"/>
        <color rgb="FF000000"/>
        <rFont val="Calibri"/>
        <family val="2"/>
        <scheme val="minor"/>
      </rPr>
      <t xml:space="preserve">= </t>
    </r>
    <r>
      <rPr>
        <b/>
        <sz val="11"/>
        <color theme="5"/>
        <rFont val="Calibri"/>
        <family val="2"/>
        <scheme val="minor"/>
      </rPr>
      <t>E</t>
    </r>
    <r>
      <rPr>
        <b/>
        <sz val="11"/>
        <color rgb="FF000000"/>
        <rFont val="Calibri"/>
        <family val="2"/>
        <scheme val="minor"/>
      </rPr>
      <t>-</t>
    </r>
    <r>
      <rPr>
        <b/>
        <sz val="11"/>
        <color theme="6" tint="-0.249977111117893"/>
        <rFont val="Calibri"/>
        <family val="2"/>
        <scheme val="minor"/>
      </rPr>
      <t>F</t>
    </r>
  </si>
  <si>
    <t xml:space="preserve">RIDUZIONE PERCENTUALE del fabbisogno annuo di energia primaria globale in condizioni standard dell’edificio rispetto alla situazione ante intervento  (%)                                </t>
  </si>
  <si>
    <r>
      <rPr>
        <b/>
        <sz val="11"/>
        <color rgb="FF7030A0"/>
        <rFont val="Calibri"/>
        <family val="2"/>
        <scheme val="minor"/>
      </rPr>
      <t>D</t>
    </r>
    <r>
      <rPr>
        <b/>
        <sz val="11"/>
        <color rgb="FF000000"/>
        <rFont val="Calibri"/>
        <family val="2"/>
        <scheme val="minor"/>
      </rPr>
      <t xml:space="preserve"> = </t>
    </r>
    <r>
      <rPr>
        <b/>
        <sz val="11"/>
        <color theme="3"/>
        <rFont val="Calibri"/>
        <family val="2"/>
        <scheme val="minor"/>
      </rPr>
      <t>C</t>
    </r>
    <r>
      <rPr>
        <b/>
        <sz val="11"/>
        <color rgb="FF000000"/>
        <rFont val="Calibri"/>
        <family val="2"/>
        <scheme val="minor"/>
      </rPr>
      <t>/</t>
    </r>
    <r>
      <rPr>
        <b/>
        <sz val="11"/>
        <color theme="5"/>
        <rFont val="Calibri"/>
        <family val="2"/>
        <scheme val="minor"/>
      </rPr>
      <t>A</t>
    </r>
    <r>
      <rPr>
        <b/>
        <sz val="11"/>
        <color rgb="FF000000"/>
        <rFont val="Calibri"/>
        <family val="2"/>
        <scheme val="minor"/>
      </rPr>
      <t xml:space="preserve"> x 100</t>
    </r>
  </si>
  <si>
    <r>
      <t>RIDUZIONE PERCENTUALE delle emissioni annue di CO</t>
    </r>
    <r>
      <rPr>
        <b/>
        <vertAlign val="subscript"/>
        <sz val="11"/>
        <color rgb="FF000000"/>
        <rFont val="Calibri"/>
        <family val="2"/>
        <scheme val="minor"/>
      </rPr>
      <t>2</t>
    </r>
    <r>
      <rPr>
        <b/>
        <sz val="11"/>
        <color rgb="FF000000"/>
        <rFont val="Calibri"/>
        <family val="2"/>
        <scheme val="minor"/>
      </rPr>
      <t xml:space="preserve">, in condizioni standard, dell’edificio rispetto alla situazione ante intervento  (%)                                </t>
    </r>
  </si>
  <si>
    <r>
      <rPr>
        <b/>
        <sz val="11"/>
        <color rgb="FF7030A0"/>
        <rFont val="Calibri"/>
        <family val="2"/>
        <scheme val="minor"/>
      </rPr>
      <t>H</t>
    </r>
    <r>
      <rPr>
        <b/>
        <sz val="11"/>
        <color rgb="FF000000"/>
        <rFont val="Calibri"/>
        <family val="2"/>
        <scheme val="minor"/>
      </rPr>
      <t xml:space="preserve"> = </t>
    </r>
    <r>
      <rPr>
        <b/>
        <sz val="11"/>
        <color theme="3"/>
        <rFont val="Calibri"/>
        <family val="2"/>
        <scheme val="minor"/>
      </rPr>
      <t>G</t>
    </r>
    <r>
      <rPr>
        <b/>
        <sz val="11"/>
        <color rgb="FF000000"/>
        <rFont val="Calibri"/>
        <family val="2"/>
        <scheme val="minor"/>
      </rPr>
      <t>/</t>
    </r>
    <r>
      <rPr>
        <b/>
        <sz val="11"/>
        <color theme="5"/>
        <rFont val="Calibri"/>
        <family val="2"/>
        <scheme val="minor"/>
      </rPr>
      <t>E</t>
    </r>
    <r>
      <rPr>
        <b/>
        <sz val="11"/>
        <color rgb="FF000000"/>
        <rFont val="Calibri"/>
        <family val="2"/>
        <scheme val="minor"/>
      </rPr>
      <t xml:space="preserve"> x 100</t>
    </r>
  </si>
  <si>
    <r>
      <rPr>
        <b/>
        <sz val="11"/>
        <color rgb="FF000000"/>
        <rFont val="Calibri"/>
        <family val="2"/>
        <scheme val="minor"/>
      </rPr>
      <t>Note:</t>
    </r>
    <r>
      <rPr>
        <i/>
        <sz val="9"/>
        <color rgb="FF000000"/>
        <rFont val="Calibri"/>
        <family val="2"/>
        <scheme val="minor"/>
      </rPr>
      <t xml:space="preserve">
</t>
    </r>
    <r>
      <rPr>
        <i/>
        <sz val="10"/>
        <color rgb="FF000000"/>
        <rFont val="Calibri"/>
        <family val="2"/>
        <scheme val="minor"/>
      </rPr>
      <t>Rif. Avviso:
- Condizione di ammissibilità di cui al punto 6.6, lettera b)  - risparmio minimo del 20% - nel caso in cui siano previsti interventi di cui al punto 6.1, lettera a);
- Entità del contributo di cui al punto 10.4  - aumento dell’efficienza energetica - edifici - per i contributi concessi ai sensi del Regolamento GBER l'intensità di aiuto può essere aumentata di 15 punti percentuali nel caso di interventi di cui al punto 6.1, lettera a), laddove avvenga un miglioramento della prestazione energetica dell'edificio misurata in energia primaria di almeno il 40%;
- Istruttoria tecnica di cui al paragrafo 15 - Criterio 2) “Aumento dell’efficienza energetica - edifici” della Tabella 2 del punto 15.4 – max 10 punti</t>
    </r>
  </si>
  <si>
    <r>
      <rPr>
        <b/>
        <sz val="11"/>
        <color rgb="FF000000"/>
        <rFont val="Calibri"/>
        <family val="2"/>
        <scheme val="minor"/>
      </rPr>
      <t>Note:</t>
    </r>
    <r>
      <rPr>
        <i/>
        <sz val="9"/>
        <color rgb="FF000000"/>
        <rFont val="Calibri"/>
        <family val="2"/>
        <scheme val="minor"/>
      </rPr>
      <t xml:space="preserve">
Rif avviso:
- Istruttoria tecnica di cui al paragrafo 15 - Criterio 4) “Riduzione delle emissioni di gas climalteranti e inquinanti complessive  dell'intervento - edifici" della Tabella 2 del punto 15.4 – max 15 punti</t>
    </r>
  </si>
  <si>
    <t>CONTROLLI E STIME PUNTEGGI</t>
  </si>
  <si>
    <t xml:space="preserve">RISPARMIO MINIMO </t>
  </si>
  <si>
    <r>
      <rPr>
        <b/>
        <sz val="11"/>
        <color rgb="FF0070C0"/>
        <rFont val="Calibri"/>
        <family val="2"/>
        <scheme val="minor"/>
      </rPr>
      <t>CRITERIO 4:</t>
    </r>
    <r>
      <rPr>
        <b/>
        <sz val="11"/>
        <color rgb="FF000000"/>
        <rFont val="Calibri"/>
        <family val="2"/>
        <scheme val="minor"/>
      </rPr>
      <t xml:space="preserve">  STIMA PUNTEGGIO (MAX 15)</t>
    </r>
  </si>
  <si>
    <t>CHECK: RISPARMIO MINIMO RAGGIUNTO</t>
  </si>
  <si>
    <r>
      <rPr>
        <b/>
        <sz val="11"/>
        <color rgb="FF0070C0"/>
        <rFont val="Calibri"/>
        <family val="2"/>
        <scheme val="minor"/>
      </rPr>
      <t xml:space="preserve">CRITERIO 2: </t>
    </r>
    <r>
      <rPr>
        <b/>
        <sz val="11"/>
        <color rgb="FF000000"/>
        <rFont val="Calibri"/>
        <family val="2"/>
        <scheme val="minor"/>
      </rPr>
      <t>STIMA PUNTEGGIO (MAX 10)</t>
    </r>
  </si>
  <si>
    <r>
      <t xml:space="preserve"> EDIFICI - PRESTAZIONE ENERGETICA ED EMISSIONI DI CO</t>
    </r>
    <r>
      <rPr>
        <b/>
        <vertAlign val="subscript"/>
        <sz val="11"/>
        <color rgb="FF000000"/>
        <rFont val="Calibri"/>
        <family val="2"/>
        <scheme val="minor"/>
      </rPr>
      <t>2</t>
    </r>
    <r>
      <rPr>
        <b/>
        <sz val="11"/>
        <color rgb="FF000000"/>
        <rFont val="Calibri"/>
        <family val="2"/>
        <scheme val="minor"/>
      </rPr>
      <t xml:space="preserve"> - ANTE INTERVENTO</t>
    </r>
  </si>
  <si>
    <t>Codice APE ANTE
 INTERVENTO*</t>
  </si>
  <si>
    <t>Superficie utile
 riscaldata 
[mq]</t>
  </si>
  <si>
    <r>
      <t>EP</t>
    </r>
    <r>
      <rPr>
        <b/>
        <vertAlign val="subscript"/>
        <sz val="11"/>
        <color theme="1"/>
        <rFont val="Calibri"/>
        <family val="2"/>
        <scheme val="minor"/>
      </rPr>
      <t xml:space="preserve">gl,nren 
</t>
    </r>
    <r>
      <rPr>
        <b/>
        <sz val="11"/>
        <color theme="1"/>
        <rFont val="Calibri"/>
        <family val="2"/>
        <scheme val="minor"/>
      </rPr>
      <t>[kWh/mq anno]</t>
    </r>
  </si>
  <si>
    <r>
      <t>EP</t>
    </r>
    <r>
      <rPr>
        <b/>
        <vertAlign val="subscript"/>
        <sz val="11"/>
        <color theme="1"/>
        <rFont val="Calibri"/>
        <family val="2"/>
        <scheme val="minor"/>
      </rPr>
      <t>gl,ren</t>
    </r>
    <r>
      <rPr>
        <b/>
        <sz val="11"/>
        <color theme="1"/>
        <rFont val="Calibri"/>
        <family val="2"/>
        <scheme val="minor"/>
      </rPr>
      <t xml:space="preserve"> 
[kWh/mq anno]</t>
    </r>
  </si>
  <si>
    <r>
      <t>EP</t>
    </r>
    <r>
      <rPr>
        <b/>
        <vertAlign val="subscript"/>
        <sz val="11"/>
        <color theme="1"/>
        <rFont val="Calibri"/>
        <family val="2"/>
        <scheme val="minor"/>
      </rPr>
      <t>gl,tot</t>
    </r>
    <r>
      <rPr>
        <b/>
        <sz val="11"/>
        <color theme="1"/>
        <rFont val="Calibri"/>
        <family val="2"/>
        <scheme val="minor"/>
      </rPr>
      <t xml:space="preserve">
[kWh/mq anno]</t>
    </r>
  </si>
  <si>
    <t>FABB. ENERGIA PRIMARIA GLOBALE
[kWh/anno] **</t>
  </si>
  <si>
    <r>
      <t>EMISSIONI CO</t>
    </r>
    <r>
      <rPr>
        <b/>
        <vertAlign val="subscript"/>
        <sz val="11"/>
        <color theme="1"/>
        <rFont val="Calibri"/>
        <family val="2"/>
        <scheme val="minor"/>
      </rPr>
      <t>2</t>
    </r>
    <r>
      <rPr>
        <b/>
        <sz val="11"/>
        <color theme="1"/>
        <rFont val="Calibri"/>
        <family val="2"/>
        <scheme val="minor"/>
      </rPr>
      <t xml:space="preserve"> 
[t/mq anno]</t>
    </r>
  </si>
  <si>
    <r>
      <t>EMISSIONI CO</t>
    </r>
    <r>
      <rPr>
        <b/>
        <vertAlign val="subscript"/>
        <sz val="11"/>
        <color theme="1"/>
        <rFont val="Calibri"/>
        <family val="2"/>
        <scheme val="minor"/>
      </rPr>
      <t>2</t>
    </r>
    <r>
      <rPr>
        <b/>
        <sz val="11"/>
        <color theme="1"/>
        <rFont val="Calibri"/>
        <family val="2"/>
        <scheme val="minor"/>
      </rPr>
      <t xml:space="preserve"> 
[t/anno]</t>
    </r>
  </si>
  <si>
    <t xml:space="preserve">TOTALE </t>
  </si>
  <si>
    <r>
      <t xml:space="preserve"> EDIFICI - PRESTAZIONE ENERGETICA ED EMISSIONI DI CO</t>
    </r>
    <r>
      <rPr>
        <b/>
        <vertAlign val="subscript"/>
        <sz val="11"/>
        <color rgb="FF000000"/>
        <rFont val="Calibri"/>
        <family val="2"/>
        <scheme val="minor"/>
      </rPr>
      <t>2</t>
    </r>
    <r>
      <rPr>
        <b/>
        <sz val="11"/>
        <color rgb="FF000000"/>
        <rFont val="Calibri"/>
        <family val="2"/>
        <scheme val="minor"/>
      </rPr>
      <t xml:space="preserve"> - POST INTERVENTO</t>
    </r>
  </si>
  <si>
    <t>simulazione 
APE POST
 INTERVENTO *</t>
  </si>
  <si>
    <r>
      <rPr>
        <b/>
        <sz val="11"/>
        <color theme="1"/>
        <rFont val="Calibri"/>
        <family val="2"/>
        <scheme val="minor"/>
      </rPr>
      <t>Note:</t>
    </r>
    <r>
      <rPr>
        <sz val="11"/>
        <color theme="1"/>
        <rFont val="Calibri"/>
        <family val="2"/>
        <scheme val="minor"/>
      </rPr>
      <t xml:space="preserve">
</t>
    </r>
    <r>
      <rPr>
        <i/>
        <sz val="10"/>
        <color theme="1"/>
        <rFont val="Calibri"/>
        <family val="2"/>
        <scheme val="minor"/>
      </rPr>
      <t xml:space="preserve">* Compilare, sia per la situazione ANTE INTERVENTO che per la situazione POST INTERVENTO, tante righe quanti sono gli Attestati di Prestazione Energetica  dell'edificio, relativi alle porzioni interessate dall’intervento e per le quali viene richiesto il contributo. </t>
    </r>
    <r>
      <rPr>
        <sz val="11"/>
        <color theme="1"/>
        <rFont val="Calibri"/>
        <family val="2"/>
        <scheme val="minor"/>
      </rPr>
      <t xml:space="preserve">
</t>
    </r>
    <r>
      <rPr>
        <i/>
        <sz val="10"/>
        <color theme="1"/>
        <rFont val="Calibri"/>
        <family val="2"/>
        <scheme val="minor"/>
      </rPr>
      <t>** Ai sensi del punto 6.6, lettera b) dell'Avviso, per gli interventi di cui al punto 6.1, lett. a) è richiesta una riduzione di almeno il 20% del consumo di energia primaria globale (rinnovabile e non rinnovabile) in condizioni standard rispetto alla situazione ante intervento, verificata confrontando i dati riportati nei singoli Attestati di Prestazione Energetica ANTE e POST INTERVENTO.</t>
    </r>
  </si>
  <si>
    <t xml:space="preserve">PROCESSO PRODUTTIVO – EFFICIENZA ENERGETICA </t>
  </si>
  <si>
    <t>PROCESSO PRODUTTIVO - RIDUZIONE EMISSIONI DI GAS CLIMALTERANTI</t>
  </si>
  <si>
    <t xml:space="preserve">Emissioni annue di gas climalteranti del processo produttivo ANTE INTERVENTO  [t/anno]                                       </t>
  </si>
  <si>
    <t xml:space="preserve">Emissioni annue di gas climalteranti del processo produttivo POST INTERVENTO [t/anno]                        </t>
  </si>
  <si>
    <r>
      <rPr>
        <b/>
        <sz val="11"/>
        <color rgb="FFFFFF00"/>
        <rFont val="Calibri"/>
        <family val="2"/>
        <scheme val="minor"/>
      </rPr>
      <t>C</t>
    </r>
    <r>
      <rPr>
        <b/>
        <sz val="11"/>
        <color theme="3"/>
        <rFont val="Calibri"/>
        <family val="2"/>
        <scheme val="minor"/>
      </rPr>
      <t xml:space="preserve"> </t>
    </r>
    <r>
      <rPr>
        <b/>
        <sz val="11"/>
        <color rgb="FF000000"/>
        <rFont val="Calibri"/>
        <family val="2"/>
        <scheme val="minor"/>
      </rPr>
      <t xml:space="preserve">= </t>
    </r>
    <r>
      <rPr>
        <b/>
        <sz val="11"/>
        <color theme="5"/>
        <rFont val="Calibri"/>
        <family val="2"/>
        <scheme val="minor"/>
      </rPr>
      <t>A</t>
    </r>
    <r>
      <rPr>
        <b/>
        <sz val="11"/>
        <color rgb="FF000000"/>
        <rFont val="Calibri"/>
        <family val="2"/>
        <scheme val="minor"/>
      </rPr>
      <t>-</t>
    </r>
    <r>
      <rPr>
        <b/>
        <sz val="11"/>
        <color theme="6" tint="-0.249977111117893"/>
        <rFont val="Calibri"/>
        <family val="2"/>
        <scheme val="minor"/>
      </rPr>
      <t>B</t>
    </r>
  </si>
  <si>
    <t xml:space="preserve">RIDUZIONE delle emissioni annue di gas climalteranti del processo produttivo rispetto alla situazione ante intervento  [t/anno]                                            </t>
  </si>
  <si>
    <r>
      <rPr>
        <b/>
        <sz val="11"/>
        <color rgb="FF7030A0"/>
        <rFont val="Calibri"/>
        <family val="2"/>
        <scheme val="minor"/>
      </rPr>
      <t>D</t>
    </r>
    <r>
      <rPr>
        <b/>
        <sz val="11"/>
        <color rgb="FF000000"/>
        <rFont val="Calibri"/>
        <family val="2"/>
        <scheme val="minor"/>
      </rPr>
      <t xml:space="preserve"> = </t>
    </r>
    <r>
      <rPr>
        <b/>
        <sz val="11"/>
        <color rgb="FFFFFF00"/>
        <rFont val="Calibri"/>
        <family val="2"/>
        <scheme val="minor"/>
      </rPr>
      <t>C</t>
    </r>
    <r>
      <rPr>
        <b/>
        <sz val="11"/>
        <color rgb="FF000000"/>
        <rFont val="Calibri"/>
        <family val="2"/>
        <scheme val="minor"/>
      </rPr>
      <t>/</t>
    </r>
    <r>
      <rPr>
        <b/>
        <sz val="11"/>
        <color theme="5"/>
        <rFont val="Calibri"/>
        <family val="2"/>
        <scheme val="minor"/>
      </rPr>
      <t>A</t>
    </r>
    <r>
      <rPr>
        <b/>
        <sz val="11"/>
        <color rgb="FF000000"/>
        <rFont val="Calibri"/>
        <family val="2"/>
        <scheme val="minor"/>
      </rPr>
      <t xml:space="preserve">  x 100</t>
    </r>
  </si>
  <si>
    <r>
      <rPr>
        <b/>
        <sz val="11"/>
        <color rgb="FF000000"/>
        <rFont val="Calibri"/>
        <family val="2"/>
        <scheme val="minor"/>
      </rPr>
      <t>Note:</t>
    </r>
    <r>
      <rPr>
        <i/>
        <sz val="10"/>
        <color rgb="FF000000"/>
        <rFont val="Calibri"/>
        <family val="2"/>
        <scheme val="minor"/>
      </rPr>
      <t xml:space="preserve">
Rif. avviso:
- Condizione di ammissibilità di cui al punto 6.6, lettera c)  - risparmio minimo del 5% - nel caso in cui siano previsti interventi di cui al punto 6.1, lettera b); 
- Istruttoria tecnica di cui al paragrafo 15 - Criterio 3) “Aumento dell’efficienza energetica – processo produttivo”della Tabella 2 del punto 15.4 – max 10 punti
</t>
    </r>
  </si>
  <si>
    <r>
      <rPr>
        <b/>
        <sz val="11"/>
        <color rgb="FF0070C0"/>
        <rFont val="Calibri"/>
        <family val="2"/>
        <scheme val="minor"/>
      </rPr>
      <t>CRITERIO 5:</t>
    </r>
    <r>
      <rPr>
        <b/>
        <sz val="11"/>
        <color rgb="FF000000"/>
        <rFont val="Calibri"/>
        <family val="2"/>
        <scheme val="minor"/>
      </rPr>
      <t xml:space="preserve">  STIMA PUNTEGGIO (MAX 15)</t>
    </r>
  </si>
  <si>
    <r>
      <rPr>
        <b/>
        <sz val="11"/>
        <color rgb="FF0070C0"/>
        <rFont val="Calibri"/>
        <family val="2"/>
        <scheme val="minor"/>
      </rPr>
      <t xml:space="preserve">CRITERIO 3: </t>
    </r>
    <r>
      <rPr>
        <b/>
        <sz val="11"/>
        <color rgb="FF000000"/>
        <rFont val="Calibri"/>
        <family val="2"/>
        <scheme val="minor"/>
      </rPr>
      <t>STIMA PUNTEGGIO (MAX 10)</t>
    </r>
  </si>
  <si>
    <t>ENERGIA ELETTRICA DA FONTI ENERGETICHE RINNOVABILI (FER)</t>
  </si>
  <si>
    <r>
      <t xml:space="preserve">TIPOLOGIA DI IMPIANTO 
</t>
    </r>
    <r>
      <rPr>
        <i/>
        <sz val="11"/>
        <color rgb="FF000000"/>
        <rFont val="Calibri"/>
        <family val="2"/>
        <scheme val="minor"/>
      </rPr>
      <t xml:space="preserve">(fotovoltaico/idroelettrico/eolico/altro)        </t>
    </r>
    <r>
      <rPr>
        <b/>
        <sz val="11"/>
        <color rgb="FF000000"/>
        <rFont val="Calibri"/>
        <family val="2"/>
        <scheme val="minor"/>
      </rPr>
      <t xml:space="preserve">                               </t>
    </r>
  </si>
  <si>
    <t xml:space="preserve">POTENZA INSTALLATA [kW]                          </t>
  </si>
  <si>
    <t xml:space="preserve">NUOVA PRODUZIONE annua di energia elettrica da fonti energetiche rinnovabili POST INTERVENTO [kWh/anno]                     </t>
  </si>
  <si>
    <r>
      <rPr>
        <b/>
        <sz val="11"/>
        <color theme="1"/>
        <rFont val="Calibri"/>
        <family val="2"/>
        <scheme val="minor"/>
      </rPr>
      <t>Note:</t>
    </r>
    <r>
      <rPr>
        <sz val="11"/>
        <color theme="1"/>
        <rFont val="Calibri"/>
        <family val="2"/>
        <scheme val="minor"/>
      </rPr>
      <t xml:space="preserve">
</t>
    </r>
    <r>
      <rPr>
        <i/>
        <sz val="10"/>
        <color theme="1"/>
        <rFont val="Calibri"/>
        <family val="2"/>
        <scheme val="minor"/>
      </rPr>
      <t>Rif. Avviso:</t>
    </r>
    <r>
      <rPr>
        <sz val="11"/>
        <color theme="1"/>
        <rFont val="Calibri"/>
        <family val="2"/>
        <scheme val="minor"/>
      </rPr>
      <t xml:space="preserve">
</t>
    </r>
    <r>
      <rPr>
        <i/>
        <sz val="10"/>
        <color theme="1"/>
        <rFont val="Calibri"/>
        <family val="2"/>
        <scheme val="minor"/>
      </rPr>
      <t>- Istruttoria tecnica di cui al paragrafo 15 - Criterio 6) “Fonti energetiche rinnovabili”  della Tabella 2 del punto 15.4 – max 15 punti</t>
    </r>
  </si>
  <si>
    <t>NUOVA PRODUZIONE</t>
  </si>
  <si>
    <t>5'000 -75'000 kWhe</t>
  </si>
  <si>
    <r>
      <rPr>
        <b/>
        <sz val="11"/>
        <color rgb="FF0070C0"/>
        <rFont val="Calibri"/>
        <family val="2"/>
        <scheme val="minor"/>
      </rPr>
      <t xml:space="preserve">CRITERIO 6: </t>
    </r>
    <r>
      <rPr>
        <b/>
        <sz val="11"/>
        <color rgb="FF000000"/>
        <rFont val="Calibri"/>
        <family val="2"/>
        <scheme val="minor"/>
      </rPr>
      <t>STIMA PUNTEGGIO (MAX 15)</t>
    </r>
  </si>
  <si>
    <t>COSTO COMPLESSIVO DELL'INTERVENTO</t>
  </si>
  <si>
    <t>RIFERIMENTO              AVVISO</t>
  </si>
  <si>
    <t>CATEGORIA</t>
  </si>
  <si>
    <r>
      <t xml:space="preserve">DESCRIZIONE 
</t>
    </r>
    <r>
      <rPr>
        <i/>
        <sz val="10"/>
        <color theme="1"/>
        <rFont val="Calibri"/>
        <family val="2"/>
        <scheme val="minor"/>
      </rPr>
      <t>(fare riferimento a preventivi o voci del computo metrico)</t>
    </r>
  </si>
  <si>
    <t xml:space="preserve">IMPONIBILE
[€]  </t>
  </si>
  <si>
    <t>ALIQUOTA IVA [%]</t>
  </si>
  <si>
    <r>
      <t xml:space="preserve">IVA
</t>
    </r>
    <r>
      <rPr>
        <i/>
        <sz val="10"/>
        <color theme="1"/>
        <rFont val="Calibri"/>
        <family val="2"/>
        <scheme val="minor"/>
      </rPr>
      <t>(non ammissibile a contributo)</t>
    </r>
    <r>
      <rPr>
        <b/>
        <sz val="11"/>
        <color theme="1"/>
        <rFont val="Calibri"/>
        <family val="2"/>
        <scheme val="minor"/>
      </rPr>
      <t xml:space="preserve">
[</t>
    </r>
    <r>
      <rPr>
        <b/>
        <sz val="11"/>
        <color theme="1"/>
        <rFont val="Aptos Narrow"/>
        <family val="2"/>
      </rPr>
      <t>€</t>
    </r>
    <r>
      <rPr>
        <b/>
        <sz val="11"/>
        <color theme="1"/>
        <rFont val="Calibri"/>
        <family val="2"/>
      </rPr>
      <t>]</t>
    </r>
    <r>
      <rPr>
        <b/>
        <sz val="11"/>
        <color theme="1"/>
        <rFont val="Calibri"/>
        <family val="2"/>
        <scheme val="minor"/>
      </rPr>
      <t xml:space="preserve">  </t>
    </r>
  </si>
  <si>
    <t xml:space="preserve">IMPORTO TOTALE (IVA INCLUSA)
  [€]       </t>
  </si>
  <si>
    <t>SPESE TECNICHE (punto 8.1, lettera a)</t>
  </si>
  <si>
    <t>…</t>
  </si>
  <si>
    <t>SPESE TECNICHE relative agli interventi di cui al punto 6.1, lettera b) - INTERVENTI SUL PROCESSO PRODUTTIVO
(art. 38 GBER)</t>
  </si>
  <si>
    <t>SPESE TECNICHE relative agli interventi di cui al punto 6.1, lettera c)  - FONTI ENERGETICHE RINNOVABILI 
(art. 41 GBER)</t>
  </si>
  <si>
    <t>CARTELLONISTICA
 (punto 8.1, lettera b)</t>
  </si>
  <si>
    <t>punto 6.1, lettera a) - INTERVENTI SU EDIFICI
(art. 38bis GBER)</t>
  </si>
  <si>
    <t>punto 6.1, lettera b) - INTERVENTI SUL PROCESSO PRODUTTIVO
(art. 38 GBER)</t>
  </si>
  <si>
    <t>punto 6.2 - FONTI ENERGETICHE RINNOVABILI 
(art. 41 GBER)</t>
  </si>
  <si>
    <r>
      <t xml:space="preserve">ALTRO 
</t>
    </r>
    <r>
      <rPr>
        <i/>
        <sz val="10"/>
        <color theme="1"/>
        <rFont val="Calibri"/>
        <family val="2"/>
        <scheme val="minor"/>
      </rPr>
      <t>(Costi relativi a interventi non ammissibili o per i quali non si richiede il contributo, ivi inclusi i costi per eventuali elementi raccomandati DNSH)</t>
    </r>
  </si>
  <si>
    <t>IMPORTO COMPLESSIVO DEL PROGETTO</t>
  </si>
  <si>
    <r>
      <rPr>
        <b/>
        <sz val="12"/>
        <color theme="1"/>
        <rFont val="Calibri"/>
        <family val="2"/>
        <scheme val="minor"/>
      </rPr>
      <t xml:space="preserve">COSTO INVESTIMENTO SCENARIO CONTROFATTUALE </t>
    </r>
    <r>
      <rPr>
        <b/>
        <sz val="14"/>
        <color theme="1"/>
        <rFont val="Calibri"/>
        <family val="2"/>
        <scheme val="minor"/>
      </rPr>
      <t xml:space="preserve">
</t>
    </r>
    <r>
      <rPr>
        <b/>
        <i/>
        <sz val="10"/>
        <color theme="1"/>
        <rFont val="Calibri"/>
        <family val="2"/>
        <scheme val="minor"/>
      </rPr>
      <t>(cfr. punto 10.6 dell'Avviso)</t>
    </r>
    <r>
      <rPr>
        <b/>
        <sz val="10"/>
        <color theme="1"/>
        <rFont val="Calibri"/>
        <family val="2"/>
        <scheme val="minor"/>
      </rPr>
      <t>*</t>
    </r>
  </si>
  <si>
    <t>punto 10.6, lettera a)</t>
  </si>
  <si>
    <t>punto 10.6, lettera b)</t>
  </si>
  <si>
    <t>punto 10.6, lettera c)</t>
  </si>
  <si>
    <t>punto 10.6, lettera d)</t>
  </si>
  <si>
    <t>INTERVENTI SUL PROCESSO PRODUTTIVO
(art. 38 GBER)</t>
  </si>
  <si>
    <t>Calcolo costi ammissibili punto 6.1, lettera b)</t>
  </si>
  <si>
    <t>Ridefinizione contributo FESR
Calcolo costi ammissibili punto 6.1, lettera b)</t>
  </si>
  <si>
    <r>
      <rPr>
        <b/>
        <sz val="11"/>
        <color theme="1"/>
        <rFont val="Calibri"/>
        <family val="2"/>
        <scheme val="minor"/>
      </rPr>
      <t xml:space="preserve">NOTE: </t>
    </r>
    <r>
      <rPr>
        <sz val="11"/>
        <color theme="1"/>
        <rFont val="Calibri"/>
        <family val="2"/>
        <scheme val="minor"/>
      </rPr>
      <t xml:space="preserve">
</t>
    </r>
    <r>
      <rPr>
        <i/>
        <sz val="10"/>
        <color theme="1"/>
        <rFont val="Calibri"/>
        <family val="2"/>
        <scheme val="minor"/>
      </rPr>
      <t xml:space="preserve">*Relativamente agli aiuti di cui al punto 6.1, lettera b) dell'Avviso, ai sensi dell’art. 38 del Regolamento GBER, i costi ammissibili corrispondono ai sovraccosti dell'investimento necessari per raggiungere il livello più elevato di efficienza energetica, determinati confrontando i costi dell'investimento con quelli di uno scenario controfattuale, che si verificherebbe in assenza di aiuto, come segue:
a) se lo scenario controfattuale consiste nell’effettuare un investimento meno efficiente sotto il profilo energetico che corrisponde alla normale prassi commerciale per il settore o per l’attività in questione, i costi ammissibili consistono nella differenza tra i costi dell’investimento per il quale è concesso l’aiuto e i costi dell’investimento meno efficiente sotto il profilo energetico;
b) se lo scenario controfattuale consiste nell’effettuare lo stesso investimento in un momento successivo, costi ammissibili consistono nella differenza tra i costi dell’investimento per il quale è concesso l’aiuto e il valore attuale netto dei costi dell’investimento effettuato in un momento successivo, attualizzati al momento in cui l’investimento sovvenzionato verrebbe realizzato;
c) se lo scenario controfattuale consiste nel mantenere in funzione gli impianti e le attrezzature esistenti, i costi ammissibili consistono nella differenza tra i costi dell’investimento per il quale è concesso l’aiuto e il valore attuale netto dell’investimento per la manutenzione, la riparazione, e l’ammodernamento degli impianti e delle attrezzature esistenti, attualizzato al momento in cui l’investimento sovvenzionato verrebbe realizzato;
d) se l’investimento consiste in un investimento chiaramente identificabile volto esclusivamente a migliorare l’efficienza energetica per il quale non vi è un investimento controfattuale meno efficiente sotto il profilo energetico, i costi ammissibili corrispondono ai costi totali dell’investimento. </t>
    </r>
  </si>
  <si>
    <t>COPERTURA DELLE SINGOLE VOCI DI COSTO DELL'INTERVENTO</t>
  </si>
  <si>
    <t xml:space="preserve">IMPONIBILE
  [€]       </t>
  </si>
  <si>
    <t>INTENSITA  CONTRIBUTO FESR [%]</t>
  </si>
  <si>
    <r>
      <t>CONTRIBUTO FESR
[</t>
    </r>
    <r>
      <rPr>
        <b/>
        <sz val="11"/>
        <color theme="1"/>
        <rFont val="Aptos Narrow"/>
        <family val="2"/>
      </rPr>
      <t>€</t>
    </r>
    <r>
      <rPr>
        <b/>
        <sz val="11"/>
        <color theme="1"/>
        <rFont val="Calibri"/>
        <family val="2"/>
      </rPr>
      <t>]</t>
    </r>
    <r>
      <rPr>
        <b/>
        <sz val="11"/>
        <color theme="1"/>
        <rFont val="Calibri"/>
        <family val="2"/>
        <scheme val="minor"/>
      </rPr>
      <t xml:space="preserve">  </t>
    </r>
  </si>
  <si>
    <r>
      <t>ALTRI CONTRIBUTI
[</t>
    </r>
    <r>
      <rPr>
        <b/>
        <sz val="11"/>
        <color theme="1"/>
        <rFont val="Aptos Narrow"/>
        <family val="2"/>
      </rPr>
      <t>€</t>
    </r>
    <r>
      <rPr>
        <b/>
        <sz val="11"/>
        <color theme="1"/>
        <rFont val="Calibri"/>
        <family val="2"/>
      </rPr>
      <t>]</t>
    </r>
    <r>
      <rPr>
        <b/>
        <sz val="11"/>
        <color theme="1"/>
        <rFont val="Calibri"/>
        <family val="2"/>
        <scheme val="minor"/>
      </rPr>
      <t xml:space="preserve">  </t>
    </r>
  </si>
  <si>
    <t>SPESE TECNICHE relative agli interventi di cui al punto 6.1, lettera a) - INTERVENTI SU EDIFICI
(art. 38bis GBER)</t>
  </si>
  <si>
    <t>CARTELLONISTICA relative agli interventi di cui al punto 6.1, lettera a) - INTERVENTI SU EDIFICI
(art. 38bis GBER)</t>
  </si>
  <si>
    <t>CARTELLONISTICA relative agli interventi di cui al punto 6.1, lettera b) - INTERVENTI SUL PROCESSO PRODUTTIVO
(art. 38 GBER)</t>
  </si>
  <si>
    <t>CARTELLONISTICArelative agli interventi di cui al punto 6.1, lettera c)  - FONTI ENERGETICHE RINNOVABILI 
(art. 41 GBER)</t>
  </si>
  <si>
    <t>punto 6.1, lettera a) - INTERVENTI SU EDIFICI *
(art. 38bis GBER)</t>
  </si>
  <si>
    <r>
      <rPr>
        <b/>
        <sz val="11"/>
        <rFont val="Calibri"/>
        <family val="2"/>
        <scheme val="minor"/>
      </rPr>
      <t xml:space="preserve">NOTE: </t>
    </r>
    <r>
      <rPr>
        <sz val="10"/>
        <rFont val="Calibri"/>
        <family val="2"/>
        <scheme val="minor"/>
      </rPr>
      <t xml:space="preserve">
* Ai sensi dei punti 10.2, 10.3 e 10.4 dell'Avviso, l'intensità massima di aiuto per il Regolamento GBER varia in base ai dati del foglio "DATI GENERALI" (tipologia di impresa e ubicazione investimento)  e del foglio "EDIFICI- RISPARMI" (miglioramento della prestazione energetica misurata in energia primaria di almeno il 40% rispetto alla situazione precedente all'investimento);
** Ai sensi del punto 10.6 dell'Avviso, per gli interventi di cui al punto 6.1, lettera b) (art. 38 del Regolamento GBER), i costi ammissibili corrispondono ai sovraccosti dell'investimento necessari per raggiungere il livello più elevato di efficienza energetica, determinati confrontando i costi dell'investimento con quelli di uno scenario controfattuale che si verificherebbe in assenza di aiuto;  il valore dello scenario controfattuale deve essere inserito all'interno del Foglio CONTROFATTUALE_Solo GBER. 
</t>
    </r>
  </si>
  <si>
    <t>CATEGORIA IMPRESA</t>
  </si>
  <si>
    <t>TIPO IMPRESA</t>
  </si>
  <si>
    <t xml:space="preserve">PICCOLA </t>
  </si>
  <si>
    <t>MEDIA</t>
  </si>
  <si>
    <t>punto 6.1, lettera a) - INTERVENTI SU EDIFICI
ART 38bis GBER</t>
  </si>
  <si>
    <t>GRANDE</t>
  </si>
  <si>
    <t>punto 6.1, lettera b) - INTERVENTI SUL PROCESSO PRODUTTIVO
ART 38 GBER</t>
  </si>
  <si>
    <t>paragrafo 6.2 - FONTI ENERGETICHE RINNOVABILI 
ART 41 GBER</t>
  </si>
  <si>
    <t>RIFERIMENTO AVVISO</t>
  </si>
  <si>
    <t>DESCRIZIONE</t>
  </si>
  <si>
    <r>
      <t>ALTRI
CONTRIBUTI 
[</t>
    </r>
    <r>
      <rPr>
        <b/>
        <sz val="11"/>
        <color theme="1"/>
        <rFont val="Aptos Narrow"/>
        <family val="2"/>
      </rPr>
      <t>€</t>
    </r>
    <r>
      <rPr>
        <b/>
        <sz val="11"/>
        <color theme="1"/>
        <rFont val="Calibri"/>
        <family val="2"/>
      </rPr>
      <t>]</t>
    </r>
    <r>
      <rPr>
        <b/>
        <sz val="11"/>
        <color theme="1"/>
        <rFont val="Calibri"/>
        <family val="2"/>
        <scheme val="minor"/>
      </rPr>
      <t xml:space="preserve">  </t>
    </r>
  </si>
  <si>
    <t>SPESE TECNICHE</t>
  </si>
  <si>
    <t xml:space="preserve"> (punto 8.1, lettera b)</t>
  </si>
  <si>
    <t>CARTELLONISTICA</t>
  </si>
  <si>
    <t>punto 6.1, lettera a)</t>
  </si>
  <si>
    <t>INTERVENTI SU EDIFICI
(art. 38bis GBER)</t>
  </si>
  <si>
    <t>punto 6.1, lettera b)</t>
  </si>
  <si>
    <t>punto 6.2</t>
  </si>
  <si>
    <t>FONTI ENERGETICHE RINNOVABILI 
(art. 41 GBER)</t>
  </si>
  <si>
    <t xml:space="preserve">IMPORTO TOTALE INVESTIMENTO (IVA INCLUSA)  </t>
  </si>
  <si>
    <t>TIPOLOGIA FONTI</t>
  </si>
  <si>
    <t xml:space="preserve">IMPORTO [€]  </t>
  </si>
  <si>
    <r>
      <rPr>
        <b/>
        <sz val="11"/>
        <color theme="1"/>
        <rFont val="Calibri"/>
        <family val="2"/>
        <scheme val="minor"/>
      </rPr>
      <t>Mezzi propri</t>
    </r>
    <r>
      <rPr>
        <sz val="11"/>
        <color theme="1"/>
        <rFont val="Calibri"/>
        <family val="2"/>
        <scheme val="minor"/>
      </rPr>
      <t xml:space="preserve"> 
</t>
    </r>
    <r>
      <rPr>
        <i/>
        <sz val="10"/>
        <color theme="1"/>
        <rFont val="Calibri"/>
        <family val="2"/>
        <scheme val="minor"/>
      </rPr>
      <t>(documentare allegando es. saldo conto corrente, giacenza titoli…)</t>
    </r>
  </si>
  <si>
    <r>
      <rPr>
        <b/>
        <sz val="11"/>
        <color theme="1"/>
        <rFont val="Calibri"/>
        <family val="2"/>
        <scheme val="minor"/>
      </rPr>
      <t>Mutuo bancario o finanziamento</t>
    </r>
    <r>
      <rPr>
        <sz val="11"/>
        <color theme="1"/>
        <rFont val="Calibri"/>
        <family val="2"/>
        <scheme val="minor"/>
      </rPr>
      <t xml:space="preserve"> 
</t>
    </r>
    <r>
      <rPr>
        <i/>
        <sz val="10"/>
        <color theme="1"/>
        <rFont val="Calibri"/>
        <family val="2"/>
        <scheme val="minor"/>
      </rPr>
      <t>(allegare piano di ammortamento)</t>
    </r>
  </si>
  <si>
    <r>
      <rPr>
        <b/>
        <sz val="11"/>
        <color theme="1"/>
        <rFont val="Calibri"/>
        <family val="2"/>
        <scheme val="minor"/>
      </rPr>
      <t xml:space="preserve">Apertura di credito/Fido </t>
    </r>
    <r>
      <rPr>
        <sz val="11"/>
        <color theme="1"/>
        <rFont val="Calibri"/>
        <family val="2"/>
        <scheme val="minor"/>
      </rPr>
      <t xml:space="preserve"> 
</t>
    </r>
    <r>
      <rPr>
        <i/>
        <sz val="10"/>
        <color theme="1"/>
        <rFont val="Calibri"/>
        <family val="2"/>
        <scheme val="minor"/>
      </rPr>
      <t>(specificare e allegare documentazione bancaria a supporto)</t>
    </r>
  </si>
  <si>
    <t xml:space="preserve">TOTALE   </t>
  </si>
  <si>
    <t>VERIFICHE CONTRIBUTO - GBER *</t>
  </si>
  <si>
    <r>
      <t xml:space="preserve">SPESA MASSIMA AMMISSIBILE -  totale
</t>
    </r>
    <r>
      <rPr>
        <b/>
        <i/>
        <sz val="10"/>
        <rFont val="Calibri"/>
        <family val="2"/>
        <scheme val="minor"/>
      </rPr>
      <t>(cfr. punto 10.1 dell'Avviso)</t>
    </r>
  </si>
  <si>
    <t xml:space="preserve">Spesa ammissibile totale del progetto                                                                        </t>
  </si>
  <si>
    <t xml:space="preserve">Controllo </t>
  </si>
  <si>
    <r>
      <t xml:space="preserve">SPESA MINIMA AMMISSIBILE -  totale
</t>
    </r>
    <r>
      <rPr>
        <b/>
        <i/>
        <sz val="10"/>
        <rFont val="Calibri"/>
        <family val="2"/>
        <scheme val="minor"/>
      </rPr>
      <t>(cfr. punto 10.1 dell'Avviso)</t>
    </r>
  </si>
  <si>
    <t xml:space="preserve">Spesa ammissibile totale del progetto                                                                       </t>
  </si>
  <si>
    <r>
      <t xml:space="preserve">SPESE TECNICHE: % massima rispetto a spesa ammessa a contributo                       </t>
    </r>
    <r>
      <rPr>
        <b/>
        <i/>
        <sz val="10"/>
        <rFont val="Calibri"/>
        <family val="2"/>
        <scheme val="minor"/>
      </rPr>
      <t>(cfr. punto 8.1 dell'Avviso)</t>
    </r>
  </si>
  <si>
    <t xml:space="preserve">Contributo richiesto relativamente a SPESE TECNICHE: % rispetto a spesa ammessa a contributo       </t>
  </si>
  <si>
    <r>
      <rPr>
        <b/>
        <sz val="11"/>
        <color theme="1"/>
        <rFont val="Calibri"/>
        <family val="2"/>
        <scheme val="minor"/>
      </rPr>
      <t xml:space="preserve">NOTE: </t>
    </r>
    <r>
      <rPr>
        <sz val="10"/>
        <color theme="1"/>
        <rFont val="Calibri"/>
        <family val="2"/>
        <scheme val="minor"/>
      </rPr>
      <t xml:space="preserve">
* Questi controlli vengono effettuati correttamente se sono stati compilati in modo adeguato il Foglio "DATI GENERALI"(tipologia di impresa e ubicazione investimento), il Foglio "EDIFICI - APE" e la sezione Finanziaria del foglio di calcolo.</t>
    </r>
  </si>
  <si>
    <t>VERIFICHE CONTRIBUTO - DE MINIMIS ***</t>
  </si>
  <si>
    <r>
      <t xml:space="preserve">CONTRIBUTO MASSIMO CONCEDIBILE - DE MINIMIS
</t>
    </r>
    <r>
      <rPr>
        <b/>
        <i/>
        <sz val="10"/>
        <rFont val="Calibri"/>
        <family val="2"/>
        <scheme val="minor"/>
      </rPr>
      <t xml:space="preserve"> (cfr. punto 9.4 dell'Avviso)</t>
    </r>
    <r>
      <rPr>
        <b/>
        <sz val="10"/>
        <rFont val="Calibri"/>
        <family val="2"/>
        <scheme val="minor"/>
      </rPr>
      <t>*</t>
    </r>
  </si>
  <si>
    <t>Contributo richiesto - DE MINIMIS</t>
  </si>
  <si>
    <r>
      <t xml:space="preserve">CONTRIBUTO MASSIMO CONCEDIBILE RISPETTO ALL'INTENSITA' DELL'AIUTO - DE MINIMIS
</t>
    </r>
    <r>
      <rPr>
        <b/>
        <i/>
        <sz val="10"/>
        <rFont val="Calibri"/>
        <family val="2"/>
        <scheme val="minor"/>
      </rPr>
      <t>(cfr. punto 10.2 dell'Avviso)</t>
    </r>
    <r>
      <rPr>
        <b/>
        <sz val="10"/>
        <rFont val="Calibri"/>
        <family val="2"/>
        <scheme val="minor"/>
      </rPr>
      <t>**</t>
    </r>
  </si>
  <si>
    <t>Intensità massima contributo - DE MINIMIS</t>
  </si>
  <si>
    <t xml:space="preserve">Contributo richiesto relativamente a SPESE TECNICHE: % rispetto a spesa ammssa a contributo       </t>
  </si>
  <si>
    <t>CRITERI DI VALUTAZIONE PER LA DEFINIZIONE DEL PUNTEGGIO COMPLESSIVO</t>
  </si>
  <si>
    <t>SIMULAZIONE</t>
  </si>
  <si>
    <t>ID</t>
  </si>
  <si>
    <t>CRITERIO</t>
  </si>
  <si>
    <t xml:space="preserve">DESCRIZIONE </t>
  </si>
  <si>
    <t xml:space="preserve">RANGE PUNTEGGIO </t>
  </si>
  <si>
    <t>MODALITÀ DI ATTRIBUZIONE DEL PUNTEGGIO</t>
  </si>
  <si>
    <t>Qualità degli elaborati progettuali</t>
  </si>
  <si>
    <t xml:space="preserve"> cfr. punto 15.2 dell'Avviso</t>
  </si>
  <si>
    <t>0-20</t>
  </si>
  <si>
    <t xml:space="preserve"> cfr. punto 15.2 dell'Avviso (min 10)</t>
  </si>
  <si>
    <t>Aumento dell'efficienza energetica - edifici</t>
  </si>
  <si>
    <t xml:space="preserve">Riduzione percentuale del fabbisogno annuo di energia primaria globale (rinnovabile e non rinnovabile), in condizioni standard,  dell'edificio oggetto di intervento </t>
  </si>
  <si>
    <t>0-10</t>
  </si>
  <si>
    <t>1 punto ogni punto % aggiuntivo rispetto al risparmio minimo richiesto, fino ad un massimo di 10 punti attribuibili</t>
  </si>
  <si>
    <t>Aumento dell'efficienza energetica - processo produttivo</t>
  </si>
  <si>
    <t>Riduzione percentuale del fabbisogno annuo di energia primaria globale (rinnovabile e non rinnovabile) del processo produttivo oggetto di intervento</t>
  </si>
  <si>
    <t>Riduzione delle emissioni di gas climalteranti e inquinanti complessive dell’intervento- edifici</t>
  </si>
  <si>
    <r>
      <t>Riduzione percentuale delle emissioni annuali di CO</t>
    </r>
    <r>
      <rPr>
        <vertAlign val="subscript"/>
        <sz val="10"/>
        <color theme="1"/>
        <rFont val="Calibri"/>
        <family val="2"/>
        <scheme val="minor"/>
      </rPr>
      <t xml:space="preserve">2 </t>
    </r>
    <r>
      <rPr>
        <sz val="10"/>
        <color theme="1"/>
        <rFont val="Calibri"/>
        <family val="2"/>
        <scheme val="minor"/>
      </rPr>
      <t xml:space="preserve">(%), in condizioni standard, dell'edificio oggetto di intervento </t>
    </r>
  </si>
  <si>
    <t>0-15</t>
  </si>
  <si>
    <t>1 punto ogni punto % aggiuntivi rispetto al 20%, fino ad un massimo di 15 punti attribuibili</t>
  </si>
  <si>
    <t>Riduzione delle emissioni di gas climalteranti e inquinanti complessive dell’intervento - processo produttivo</t>
  </si>
  <si>
    <t xml:space="preserve">Riduzione percentuale delle emissioni di gas climalteranti (%) del processo produttivo oggetto di intervento </t>
  </si>
  <si>
    <t>1 punto ogni punto % aggiuntivo rispetto al 5%, fino ad un massimo di 15 punti attribuibili</t>
  </si>
  <si>
    <t>Fonti energetiche rinnovabili</t>
  </si>
  <si>
    <t>Nuova produzione di energia elettrica da fonti energetiche rinnovabili rispetto alla situazione ex-ante</t>
  </si>
  <si>
    <t>1 punto per ogni quantitativo di produzione aggiuntiva pari a 5.000 kWh , fino ad un massimo di 15 punti ( 75.000 kWh)</t>
  </si>
  <si>
    <t>Utilizzo di tecnologie digitali utili a ottimizzare la gestione dei consumi energetici</t>
  </si>
  <si>
    <t>Utilizzo di sistemi di domotica e/o di sistemi digitali per il risparmio energetico e di monitoraggio dei consumi energetici</t>
  </si>
  <si>
    <t xml:space="preserve">0 punti → nessuna installazione </t>
  </si>
  <si>
    <t>5 punti → nuove installazioni riferite  all'edificio e al processo produttivo</t>
  </si>
  <si>
    <t>10 punti → nuove installazioni riferite sia all'edificio che al processo produttivo</t>
  </si>
  <si>
    <t>DNSH</t>
  </si>
  <si>
    <t>Elementi raccomandati per il rispetto del DNSH che sono stati presi in considerazione</t>
  </si>
  <si>
    <t>0-5</t>
  </si>
  <si>
    <t>5 punti → almeno un intervento tra quelli raccomandati</t>
  </si>
  <si>
    <t>TOTALE</t>
  </si>
  <si>
    <t>0-100</t>
  </si>
  <si>
    <r>
      <t>CRITERI DI PREMIALIT</t>
    </r>
    <r>
      <rPr>
        <b/>
        <sz val="14"/>
        <color theme="1"/>
        <rFont val="Calibri"/>
        <family val="2"/>
      </rPr>
      <t>À</t>
    </r>
    <r>
      <rPr>
        <b/>
        <sz val="14"/>
        <color theme="1"/>
        <rFont val="Calibri"/>
        <family val="2"/>
        <scheme val="minor"/>
      </rPr>
      <t xml:space="preserve"> PER LA DEFINIZIONE DEL PUNTEGGIO COMPLESSIVO</t>
    </r>
  </si>
  <si>
    <t xml:space="preserve"> PUNTEGGIO </t>
  </si>
  <si>
    <t>P1</t>
  </si>
  <si>
    <t>Grado di innovazione delle soluzioni proposte</t>
  </si>
  <si>
    <t>Utilizzo di tecnologie e/o tecniche innovative</t>
  </si>
  <si>
    <t>0 punti → assente</t>
  </si>
  <si>
    <t>5 punti → presenza di elementi di innovazione</t>
  </si>
  <si>
    <t>P2</t>
  </si>
  <si>
    <t xml:space="preserve">Possesso di certificazione volontaria relativa alla qualità del processo </t>
  </si>
  <si>
    <t>Possesso di certificazione volontaria relativa alla qualità del processo</t>
  </si>
  <si>
    <t>0 punti → nessuna certificazione</t>
  </si>
  <si>
    <t xml:space="preserve">5 punti → possesso di certificazione volontaria </t>
  </si>
  <si>
    <r>
      <t>TOTALE PREMIALIT</t>
    </r>
    <r>
      <rPr>
        <b/>
        <sz val="10"/>
        <color theme="1"/>
        <rFont val="Calibri"/>
        <family val="2"/>
      </rPr>
      <t>À</t>
    </r>
  </si>
  <si>
    <t>TOTALE PUNTEGGIO (incluse premialità, fino ad un massimo di 100)</t>
  </si>
  <si>
    <t>Plafond de minimis
importo non modificabile</t>
  </si>
  <si>
    <r>
      <rPr>
        <b/>
        <sz val="11"/>
        <color theme="1"/>
        <rFont val="Calibri"/>
        <family val="2"/>
        <scheme val="minor"/>
      </rPr>
      <t>Altro</t>
    </r>
    <r>
      <rPr>
        <sz val="11"/>
        <color theme="1"/>
        <rFont val="Calibri"/>
        <family val="2"/>
        <scheme val="minor"/>
      </rPr>
      <t xml:space="preserve"> </t>
    </r>
    <r>
      <rPr>
        <i/>
        <sz val="10"/>
        <color theme="1"/>
        <rFont val="Calibri"/>
        <family val="2"/>
        <scheme val="minor"/>
      </rPr>
      <t>(specificare e documentare)</t>
    </r>
    <r>
      <rPr>
        <sz val="11"/>
        <color theme="1"/>
        <rFont val="Calibri"/>
        <family val="2"/>
        <scheme val="minor"/>
      </rPr>
      <t xml:space="preserve">
</t>
    </r>
    <r>
      <rPr>
        <i/>
        <sz val="10"/>
        <color theme="1"/>
        <rFont val="Calibri"/>
        <family val="2"/>
        <scheme val="minor"/>
      </rPr>
      <t>(non inserire contributi né a valere su questo avviso né su altre misure)</t>
    </r>
  </si>
  <si>
    <t>QUADRO ECONOMICO DELL'INTERVENTO</t>
  </si>
  <si>
    <t>N.B. Gli importi inseriti nella colonna spesa ammissibile della seguente tabella devono essere riportati nel Piano finanziario relativo alle voci di spesa ammissibili di SISPREG</t>
  </si>
  <si>
    <t xml:space="preserve">FONDI PRIVATI 
[€]       </t>
  </si>
  <si>
    <t xml:space="preserve">SPESA AMMISSIBILE
  [€]       </t>
  </si>
  <si>
    <t>Percentuale spesa ammissibile punto 6.1, lettera b)</t>
  </si>
  <si>
    <t xml:space="preserve">FONDI PRIVATI 
  [€]       </t>
  </si>
  <si>
    <t>Intensità massima contributo - DE MINIMIS
rispetto imponibile</t>
  </si>
  <si>
    <t>Costi investimento Scenario Controffattuale (IVA esclusa) *</t>
  </si>
  <si>
    <t>QE COPERTURA FINANZIARIA</t>
  </si>
  <si>
    <r>
      <t xml:space="preserve">Fondi mancanti/in avanzo </t>
    </r>
    <r>
      <rPr>
        <sz val="12"/>
        <color theme="1"/>
        <rFont val="Calibri"/>
        <family val="2"/>
        <scheme val="minor"/>
      </rPr>
      <t xml:space="preserve">  </t>
    </r>
    <r>
      <rPr>
        <i/>
        <sz val="12"/>
        <color rgb="FFFF0000"/>
        <rFont val="Calibri"/>
        <family val="2"/>
        <scheme val="minor"/>
      </rPr>
      <t>(attenzione, il valore non deve essere &lt; 0 €)</t>
    </r>
  </si>
  <si>
    <r>
      <rPr>
        <b/>
        <sz val="11"/>
        <color rgb="FF000000"/>
        <rFont val="Calibri"/>
        <family val="2"/>
        <scheme val="minor"/>
      </rPr>
      <t>Note:</t>
    </r>
    <r>
      <rPr>
        <i/>
        <sz val="10"/>
        <color rgb="FF000000"/>
        <rFont val="Calibri"/>
        <family val="2"/>
        <scheme val="minor"/>
      </rPr>
      <t xml:space="preserve">
Rif. avviso:
- Istruttoria tecnica di cui al paragrafo 15 - Criterio 5) “Riduzione delle emissioni di gas climalteranti e inquinanti complessive  dell'intervento - PROCESSO PRODUTTIVO" della Tabella 2 del punto 15.4 – max 15 punti. 
In relazione al Criterio 5), rispetto a quanto riportato nell'Avviso, si precisa che l'attribuzione del punteggio avviene con la seguente modalità: 1 punto ogni punto % aggiuntivo rispetto al 5%, fino ad un massimo di 15 punti attribuibili</t>
    </r>
  </si>
  <si>
    <r>
      <t xml:space="preserve">CASELLE DI CALCOLO AUTOMATICO O CON DATI RIPORTATI DA ALTRI FOGLI 
</t>
    </r>
    <r>
      <rPr>
        <b/>
        <sz val="11"/>
        <color theme="1"/>
        <rFont val="Calibri"/>
        <family val="2"/>
        <scheme val="minor"/>
      </rPr>
      <t>NON  MODIFICARE O CONTATTARE IL COA ENERGIA PER ESIGENZE PARTICOLARI</t>
    </r>
  </si>
  <si>
    <r>
      <rPr>
        <b/>
        <u/>
        <sz val="11"/>
        <color theme="1"/>
        <rFont val="Calibri"/>
        <family val="2"/>
        <scheme val="minor"/>
      </rPr>
      <t xml:space="preserve">DA COMPILARE SOLO QUALORA L'INVESTIMENTO PREVEDA UN INTERVENTO DI CUI AL PUNTO 6.1, LETTERA a) - INTERVENTI SU EDIFICI
</t>
    </r>
    <r>
      <rPr>
        <sz val="11"/>
        <color theme="1"/>
        <rFont val="Calibri"/>
        <family val="2"/>
        <scheme val="minor"/>
      </rPr>
      <t xml:space="preserve">
Vengono riportate le </t>
    </r>
    <r>
      <rPr>
        <b/>
        <u/>
        <sz val="11"/>
        <color theme="1"/>
        <rFont val="Calibri"/>
        <family val="2"/>
        <scheme val="minor"/>
      </rPr>
      <t>tabelle "EDIFICI - PRESTAZIONE ENERGETICA ED EMISSIONI DI CO</t>
    </r>
    <r>
      <rPr>
        <b/>
        <u/>
        <vertAlign val="subscript"/>
        <sz val="11"/>
        <color theme="1"/>
        <rFont val="Calibri"/>
        <family val="2"/>
        <scheme val="minor"/>
      </rPr>
      <t>2</t>
    </r>
    <r>
      <rPr>
        <b/>
        <u/>
        <sz val="11"/>
        <color theme="1"/>
        <rFont val="Calibri"/>
        <family val="2"/>
        <scheme val="minor"/>
      </rPr>
      <t xml:space="preserve"> - ANTE INTERVENTO e POST INTERVENTO" </t>
    </r>
    <r>
      <rPr>
        <sz val="11"/>
        <color theme="1"/>
        <rFont val="Calibri"/>
        <family val="2"/>
        <scheme val="minor"/>
      </rPr>
      <t>, all'interno delle quali l'utente deve inserire, nelle celle in giallo,  sia per la situazione ANTE che per quella POST INTERVENTO,  gli APE redatti per le porzioni interessate dall’intervento e per le quali viene richiesto il contributo, riportando i relativi dati. Nelle celle in grigio vengono calcolati in automatico l'EP</t>
    </r>
    <r>
      <rPr>
        <vertAlign val="subscript"/>
        <sz val="11"/>
        <color theme="1"/>
        <rFont val="Calibri"/>
        <family val="2"/>
        <scheme val="minor"/>
      </rPr>
      <t>gl,tot</t>
    </r>
    <r>
      <rPr>
        <sz val="11"/>
        <color theme="1"/>
        <rFont val="Calibri"/>
        <family val="2"/>
        <scheme val="minor"/>
      </rPr>
      <t xml:space="preserve"> (indice della prestazione energetica totale), il Fabbisogno di energia primaria globale e le Emissioni di CO</t>
    </r>
    <r>
      <rPr>
        <vertAlign val="subscript"/>
        <sz val="11"/>
        <color theme="1"/>
        <rFont val="Calibri"/>
        <family val="2"/>
        <scheme val="minor"/>
      </rPr>
      <t>2</t>
    </r>
    <r>
      <rPr>
        <sz val="11"/>
        <color theme="1"/>
        <rFont val="Calibri"/>
        <family val="2"/>
        <scheme val="minor"/>
      </rPr>
      <t xml:space="preserve">. 
</t>
    </r>
    <r>
      <rPr>
        <b/>
        <u/>
        <sz val="11"/>
        <color theme="1"/>
        <rFont val="Calibri"/>
        <family val="2"/>
        <scheme val="minor"/>
      </rPr>
      <t>Se compilate, le tabelle devono essere inserite obbligatoriamente al paragrafo 7 della STEP.</t>
    </r>
  </si>
  <si>
    <r>
      <rPr>
        <b/>
        <u/>
        <sz val="11"/>
        <color theme="1"/>
        <rFont val="Calibri"/>
        <family val="2"/>
        <scheme val="minor"/>
      </rPr>
      <t xml:space="preserve">DA COMPILARE SOLO QUALORA L'INVESTIMENTO PREVEDA UN INTERVENTO DI CUI AL PUNTO 6.2 - FER
</t>
    </r>
    <r>
      <rPr>
        <sz val="11"/>
        <color theme="1"/>
        <rFont val="Calibri"/>
        <family val="2"/>
        <scheme val="minor"/>
      </rPr>
      <t xml:space="preserve">
Viene riportata la</t>
    </r>
    <r>
      <rPr>
        <b/>
        <u/>
        <sz val="11"/>
        <color theme="1"/>
        <rFont val="Calibri"/>
        <family val="2"/>
        <scheme val="minor"/>
      </rPr>
      <t xml:space="preserve"> tabella "ENERGIA ELETTRICA DA FONTI ENERGETICHE RINNOVABILI (FER)", </t>
    </r>
    <r>
      <rPr>
        <sz val="11"/>
        <color theme="1"/>
        <rFont val="Calibri"/>
        <family val="2"/>
        <scheme val="minor"/>
      </rPr>
      <t xml:space="preserve">all'interno della quale l'utente deve inserire, nelle celle in giallo, la descrizione relativa alla tipologia di impianto, la potenza installata e la NUOVA PRODUZIONE annua di energia elettrica da fonti energetiche rinnovabili POST INTERVENTO.
Nella Tabella finale viene stimato il punteggio relativo al Criterio 6 della Tabella 2 del punto 15.4 – max 15 punti. 
</t>
    </r>
    <r>
      <rPr>
        <b/>
        <u/>
        <sz val="11"/>
        <color theme="1"/>
        <rFont val="Calibri"/>
        <family val="2"/>
        <scheme val="minor"/>
      </rPr>
      <t>Se compilata, la tabella deve essere inserita obbligatoriamente al paragrafo 7 della STEP.</t>
    </r>
  </si>
  <si>
    <r>
      <rPr>
        <b/>
        <u/>
        <sz val="11"/>
        <color theme="1"/>
        <rFont val="Calibri"/>
        <family val="2"/>
        <scheme val="minor"/>
      </rPr>
      <t xml:space="preserve">COMPILAZIONE AUTOMATICA - DA CONSIDERARE SOLO QUALORA L'INVESTIMENTO PREVEDA UN INTERVENTO DI CUI AL PUNTO 6.1, LETTERA a) - INTERVENTI SU EDIFICI
</t>
    </r>
    <r>
      <rPr>
        <sz val="11"/>
        <color theme="1"/>
        <rFont val="Calibri"/>
        <family val="2"/>
        <scheme val="minor"/>
      </rPr>
      <t xml:space="preserve">
Vengono riportate le </t>
    </r>
    <r>
      <rPr>
        <b/>
        <u/>
        <sz val="11"/>
        <color theme="1"/>
        <rFont val="Calibri"/>
        <family val="2"/>
        <scheme val="minor"/>
      </rPr>
      <t>tabelle "EDIFICI - RISPARMIO ENERGETICO e RIDUZIONE EMISSIONI DI GAS CLIMALTERANTI"</t>
    </r>
    <r>
      <rPr>
        <sz val="11"/>
        <color theme="1"/>
        <rFont val="Calibri"/>
        <family val="2"/>
        <scheme val="minor"/>
      </rPr>
      <t xml:space="preserve"> che calcolano in automatico, nelle celle in grigio, a partire dai dati inseriti nel Foglio </t>
    </r>
    <r>
      <rPr>
        <i/>
        <sz val="11"/>
        <color theme="1"/>
        <rFont val="Calibri"/>
        <family val="2"/>
        <scheme val="minor"/>
      </rPr>
      <t>EDIFICI - APE</t>
    </r>
    <r>
      <rPr>
        <sz val="11"/>
        <color theme="1"/>
        <rFont val="Calibri"/>
        <family val="2"/>
        <scheme val="minor"/>
      </rPr>
      <t xml:space="preserve">,  la RIDUZIONE del fabbisogno annuo di energia primaria globale, la RIDUZIONE delle emissioni di gas climalteranti e inquinanti  e le relative percentuali. 
Nelle Tabelle finali vengono effettuati alcuni controlli:
- per il RISPARMIO ENERGETICO vengono controllati:
    - il raggiungimento della percentuale minima del 20%;
    - nel caso di contributo concesso ai sensi del Regolamento GBER, il raggiungimento del miglioramento della prestazione energetica    dell'edificio di almeno il 40%  che comporta un aumento dell'intensità di aiuto di 15 punti percentuali;
Inoltre, viene stimato il punteggio relativo al Criterio 2 della Tabella 2 del punto 15.4 – max 10 punti. 
- per la RIDUZIONE EMISSIONI DI GAS CLIMALTERANTI viene stimato il punteggio relativo al Criterio 4 della Tabella 2 del punto 15.4 – max 15 punti.
</t>
    </r>
    <r>
      <rPr>
        <b/>
        <u/>
        <sz val="11"/>
        <color theme="1"/>
        <rFont val="Calibri"/>
        <family val="2"/>
        <scheme val="minor"/>
      </rPr>
      <t xml:space="preserve">Se compilate, le tabelle devono essere inserite obbligatoriamente al paragrafo 7 della STEP. </t>
    </r>
  </si>
  <si>
    <r>
      <rPr>
        <b/>
        <u/>
        <sz val="11"/>
        <color theme="1"/>
        <rFont val="Calibri"/>
        <family val="2"/>
        <scheme val="minor"/>
      </rPr>
      <t xml:space="preserve">SEMPRE OBBLIGATORIA
</t>
    </r>
    <r>
      <rPr>
        <sz val="11"/>
        <color theme="1"/>
        <rFont val="Calibri"/>
        <family val="2"/>
        <scheme val="minor"/>
      </rPr>
      <t xml:space="preserve">
Viene riportata la </t>
    </r>
    <r>
      <rPr>
        <b/>
        <u/>
        <sz val="11"/>
        <color theme="1"/>
        <rFont val="Calibri"/>
        <family val="2"/>
        <scheme val="minor"/>
      </rPr>
      <t xml:space="preserve">tabella "COSTO COMPLESSIVO DELL'INTERVENTO" </t>
    </r>
    <r>
      <rPr>
        <sz val="11"/>
        <color theme="1"/>
        <rFont val="Calibri"/>
        <family val="2"/>
        <scheme val="minor"/>
      </rPr>
      <t>, suddivisa sulla base del</t>
    </r>
    <r>
      <rPr>
        <sz val="11"/>
        <rFont val="Calibri"/>
        <family val="2"/>
        <scheme val="minor"/>
      </rPr>
      <t xml:space="preserve">le </t>
    </r>
    <r>
      <rPr>
        <sz val="11"/>
        <color theme="1"/>
        <rFont val="Calibri"/>
        <family val="2"/>
        <scheme val="minor"/>
      </rPr>
      <t xml:space="preserve">tipologie di spesa ammissibile ai sensi del punto 8.1 dell'Avviso e riportante le singole categorie di costo ammissibili. A seconda del tipo di intervento, l'utente deve imputare, nelle celle in giallo, la descrizione delle diverse categorie di costo ammissibili ai sensi del paragrafo 6 (supportate da computo metrico e/o preventivo di spesa), il relativo Importo imponibile e l'aliquota IVA da applicare. 
Per quanto riguarda le SPESE TECNICHE le stesse devono essere ripartite tra INTERVENTI SU EDIFICI, INTERVENTI SUL PROCESSO PRODUTTIVO e FONTI ENERGETICHE RINNOVABILI a seconda del tipo di intervento previsto.
Per quanto riguarda la CARTELLONISTICA il relativo costo deve essere attribuito una sola volta, in riferimento all'INTERVENTO che prevede l'investimento prevalente. 
Nella voce ALTRO della tabella devono essere riportate le voci di costo non ammissibili. 
Nelle celle in grigio vengono calcolati l'Importo dell'IVA (non ammissibile a contributo) e l'Importo totale, IVA inclusa.         
</t>
    </r>
    <r>
      <rPr>
        <b/>
        <u/>
        <sz val="11"/>
        <color theme="1"/>
        <rFont val="Calibri"/>
        <family val="2"/>
        <scheme val="minor"/>
      </rPr>
      <t xml:space="preserve">La tabella deve essere inserita obbligatoriamente al paragrafo 9 della STEP. </t>
    </r>
  </si>
  <si>
    <r>
      <rPr>
        <b/>
        <u/>
        <sz val="11"/>
        <color theme="1"/>
        <rFont val="Calibri"/>
        <family val="2"/>
        <scheme val="minor"/>
      </rPr>
      <t>DA COMPILARE SOLO QUALORA L'INVESTIMENTO PREVEDA UN INTERVENTO DI CUI AL PUNTO 6.1, LETTERA b) - INTERVENTI SUL PROCESSO PRODUTTIVO</t>
    </r>
    <r>
      <rPr>
        <sz val="11"/>
        <color theme="1"/>
        <rFont val="Calibri"/>
        <family val="2"/>
        <scheme val="minor"/>
      </rPr>
      <t xml:space="preserve">
Viene riportata la </t>
    </r>
    <r>
      <rPr>
        <b/>
        <u/>
        <sz val="11"/>
        <color theme="1"/>
        <rFont val="Calibri"/>
        <family val="2"/>
        <scheme val="minor"/>
      </rPr>
      <t xml:space="preserve">tabella "COSTO INVESTIMENTO SCENARIO CONTROFATTUALE", </t>
    </r>
    <r>
      <rPr>
        <sz val="11"/>
        <color theme="1"/>
        <rFont val="Calibri"/>
        <family val="2"/>
        <scheme val="minor"/>
      </rPr>
      <t xml:space="preserve">all'interno della quale occorre selezionare lo scenario controfattuale in cui si ricade ai sensi del punto 10.6 dell'Avviso e inserire, nella cella in giallo, il costo dell'investimento controfattuale (IVA esclusa). Sulla base dei dati inseriti e dei dati riportati in automatico nelle celle in grigio, viene calcolato il costo ammissibile e la percentuale di spesa ammissibile e, ove necessario, viene ridefinito il contributo FESR concedibile sulla base del costo ammissibile ricalcolato. 
</t>
    </r>
    <r>
      <rPr>
        <b/>
        <u/>
        <sz val="11"/>
        <color theme="1"/>
        <rFont val="Calibri"/>
        <family val="2"/>
        <scheme val="minor"/>
      </rPr>
      <t>Se compilata, la tabella deve essere inserita obbligatoriamente al paragrafo 12 della STEP.</t>
    </r>
  </si>
  <si>
    <r>
      <rPr>
        <b/>
        <u/>
        <sz val="11"/>
        <color theme="1"/>
        <rFont val="Calibri"/>
        <family val="2"/>
        <scheme val="minor"/>
      </rPr>
      <t>SEMPRE OBBLIGATORIA</t>
    </r>
    <r>
      <rPr>
        <sz val="11"/>
        <color theme="1"/>
        <rFont val="Calibri"/>
        <family val="2"/>
        <scheme val="minor"/>
      </rPr>
      <t xml:space="preserve">
Viene riportata la </t>
    </r>
    <r>
      <rPr>
        <b/>
        <u/>
        <sz val="11"/>
        <color theme="1"/>
        <rFont val="Calibri"/>
        <family val="2"/>
        <scheme val="minor"/>
      </rPr>
      <t xml:space="preserve">tabella "COPERTURA DELLE SINGOLE VOCI DI COSTO DELL'INTERVENTO" </t>
    </r>
    <r>
      <rPr>
        <sz val="11"/>
        <color theme="1"/>
        <rFont val="Calibri"/>
        <family val="2"/>
        <scheme val="minor"/>
      </rPr>
      <t xml:space="preserve">, suddivisa sulla base delle tipologie di spesa ammissibile ai sensi del punto 8.1 dell'Avviso e riportante le singole categorie di costo ammissibili, per le quali vengono riepilogate in automatico le descrizioni, l'Imponibile, l'Importo totale IVA inclusa, l'Importo spesa ammissibile, la percentuale di intensità (cfr. paragrafo 10 dell'Avviso) e l'Importo del contributo FESR.
L'intensità massima del contributo varia in base ai dati imputati all'interno del foglio di calcolo "DATI GENERALI" (Tabelle Tipologia Impresa e Tipologia Contributo). 
L'utente all'interno delle celle in giallo può compilare, l'eventuale importo di altri contributi già richiesti o concessi sulle medesime spese del progetto presentato, anche in riferimento alle voci di costo non ammissibili inserite nella voce ALTRO. 
Nell'ultima colonna Fondi privati vengono calcolati i fondi che l'impresa deve avere a disposizione, derivanti dalla differenza tra l'Imponibile e la somma del contributo FESR e di eventuali altri contributi richiesti o concessi.  
</t>
    </r>
    <r>
      <rPr>
        <b/>
        <u/>
        <sz val="11"/>
        <color theme="1"/>
        <rFont val="Calibri"/>
        <family val="2"/>
        <scheme val="minor"/>
      </rPr>
      <t xml:space="preserve">La tabella deve essere inserita obbligatoriamente al paragrafo 11 della STEP. </t>
    </r>
  </si>
  <si>
    <r>
      <rPr>
        <b/>
        <u/>
        <sz val="11"/>
        <rFont val="Calibri"/>
        <family val="2"/>
        <scheme val="minor"/>
      </rPr>
      <t xml:space="preserve">SEMPRE OBBLIGATORIA
</t>
    </r>
    <r>
      <rPr>
        <sz val="11"/>
        <rFont val="Calibri"/>
        <family val="2"/>
        <scheme val="minor"/>
      </rPr>
      <t xml:space="preserve">
Viene riportata la </t>
    </r>
    <r>
      <rPr>
        <b/>
        <u/>
        <sz val="11"/>
        <rFont val="Calibri"/>
        <family val="2"/>
        <scheme val="minor"/>
      </rPr>
      <t xml:space="preserve">tabella "QUADRO ECONOMICO DELL'INTERVENTO" </t>
    </r>
    <r>
      <rPr>
        <sz val="11"/>
        <rFont val="Calibri"/>
        <family val="2"/>
        <scheme val="minor"/>
      </rPr>
      <t>, suddivisa sulla base delle tipologie di spesa ammissibile ai sensi del punto 8.1 dell'Avviso, per le quali vengono riportati in automatico, nelle celle in grigio, l'Imponibile, l'Importo totale IVA inclusa, l'Importo spesa ammissibile, l'Importo del contributo FESR, l'importo di ulteriori contributi e l'Importo Fondi privati. In fondo alla tabella, per la voce ALTRO vengono riportate le stesse informazioni, ad eccezione di quella relativa all'Importo di spesa ammissibile e all'importo del contributo FESR. 
Inoltre, viene riportata la</t>
    </r>
    <r>
      <rPr>
        <b/>
        <u/>
        <sz val="11"/>
        <rFont val="Calibri"/>
        <family val="2"/>
        <scheme val="minor"/>
      </rPr>
      <t xml:space="preserve"> tabella "FONTI IMPORTI PER COPRIRE DIFFERENZA INVESTIMENTO" </t>
    </r>
    <r>
      <rPr>
        <sz val="11"/>
        <rFont val="Calibri"/>
        <family val="2"/>
        <scheme val="minor"/>
      </rPr>
      <t xml:space="preserve">,  all'interno della quale l'utente deve imputare, nelle celle in giallo, la tipologia e l'importo delle fonti utili per la copertura dell'investimento totale (IVA inclusa). Nella cella Fondi mancanti/in avanzo non devono essere presenti importi inferiori a zero. 
</t>
    </r>
    <r>
      <rPr>
        <b/>
        <u/>
        <sz val="11"/>
        <rFont val="Calibri"/>
        <family val="2"/>
        <scheme val="minor"/>
      </rPr>
      <t>La tabella "QUADRO ECONOMICO DELL'INTERVENTO"  deve essere inserita obbligatoriamente al paragrafo 13 della STEP. 
Entrambe le tabelle devono essere inserite nel  Modulo "Quadro economico e copertura finanziaria dell'investimento" di cui al punto 12.7, lettera t) dell'Avviso, obbligatorio per lo svolgimento dell'istruttoria economico-finanziaria di cui al paragrafo 16 dell'Avviso.</t>
    </r>
  </si>
  <si>
    <r>
      <rPr>
        <b/>
        <u/>
        <sz val="11"/>
        <color theme="1"/>
        <rFont val="Calibri"/>
        <family val="2"/>
        <scheme val="minor"/>
      </rPr>
      <t>COMPILAZIONE AUTOMATICA - DA CONSIDERARE SOLO QUALORA VENGA RICHIESTO UN CONTRIBUTO IN REGIME DE MINIMIS</t>
    </r>
    <r>
      <rPr>
        <sz val="11"/>
        <color theme="1"/>
        <rFont val="Calibri"/>
        <family val="2"/>
        <scheme val="minor"/>
      </rPr>
      <t xml:space="preserve">
Vengono riportate le</t>
    </r>
    <r>
      <rPr>
        <b/>
        <sz val="11"/>
        <color theme="1"/>
        <rFont val="Calibri"/>
        <family val="2"/>
        <scheme val="minor"/>
      </rPr>
      <t xml:space="preserve"> </t>
    </r>
    <r>
      <rPr>
        <b/>
        <u/>
        <sz val="11"/>
        <color theme="1"/>
        <rFont val="Calibri"/>
        <family val="2"/>
        <scheme val="minor"/>
      </rPr>
      <t xml:space="preserve">tabelle "VERIFICHE CONTRIBUTO - DE MINIMIS" </t>
    </r>
    <r>
      <rPr>
        <sz val="11"/>
        <color theme="1"/>
        <rFont val="Calibri"/>
        <family val="2"/>
        <scheme val="minor"/>
      </rPr>
      <t xml:space="preserve">che, in riferimento a quanto previsto nell'Avviso, effettuano dei controlli sul rispetto dell'importo di contributo massimo concedibile e della percentuale dell'intensità d'aiuto, degli importi di spesa ammissibile minima e massima e della spesa ammessa per le spese tecniche. Affinché i controlli vengano effettuati nel modo corretto è importante aver compilato in modo corretto i fogli precedenti, coerentemente con la tipologia dell'investimento. 
</t>
    </r>
    <r>
      <rPr>
        <b/>
        <u/>
        <sz val="11"/>
        <color theme="1"/>
        <rFont val="Calibri"/>
        <family val="2"/>
        <scheme val="minor"/>
      </rPr>
      <t>Non è necessario inserire la tabella nella documentazione presentata in sede di domanda</t>
    </r>
  </si>
  <si>
    <r>
      <rPr>
        <b/>
        <u/>
        <sz val="11"/>
        <color theme="1"/>
        <rFont val="Calibri"/>
        <family val="2"/>
        <scheme val="minor"/>
      </rPr>
      <t>FACOLTATIVO</t>
    </r>
    <r>
      <rPr>
        <sz val="11"/>
        <color theme="1"/>
        <rFont val="Calibri"/>
        <family val="2"/>
        <scheme val="minor"/>
      </rPr>
      <t xml:space="preserve">
Vengono riportati i </t>
    </r>
    <r>
      <rPr>
        <i/>
        <sz val="11"/>
        <color theme="1"/>
        <rFont val="Calibri"/>
        <family val="2"/>
        <scheme val="minor"/>
      </rPr>
      <t xml:space="preserve">"Criteri di valutazione per la definizione del punteggio complessivo" </t>
    </r>
    <r>
      <rPr>
        <sz val="11"/>
        <color theme="1"/>
        <rFont val="Calibri"/>
        <family val="2"/>
        <scheme val="minor"/>
      </rPr>
      <t xml:space="preserve">di cui alla Tabella 2  del  punto 15.4 dell'Avviso. Tali criteri verranno utilizzati per l'attribuzione di un punteggio al progetto volto a valutarne l'ammissibilità  rispetto alla soglia minima prevista dall'Avviso (50 punti). Nella tabella è presente una </t>
    </r>
    <r>
      <rPr>
        <b/>
        <u/>
        <sz val="11"/>
        <color theme="1"/>
        <rFont val="Calibri"/>
        <family val="2"/>
        <scheme val="minor"/>
      </rPr>
      <t>sezione per la valorizzazione dei propri possibili punteggi</t>
    </r>
    <r>
      <rPr>
        <u/>
        <sz val="11"/>
        <color theme="1"/>
        <rFont val="Calibri"/>
        <family val="2"/>
        <scheme val="minor"/>
      </rPr>
      <t xml:space="preserve"> </t>
    </r>
    <r>
      <rPr>
        <sz val="11"/>
        <color theme="1"/>
        <rFont val="Calibri"/>
        <family val="2"/>
        <scheme val="minor"/>
      </rPr>
      <t xml:space="preserve">(colonna G "SIMULAZIONE"),  all'interno della quale vengono riportati, nelle celle in grigio, i punteggi già stimati in automatico sulla base dei dati riportati nei fogli precedenti e, nelle celle in giallo, possono essere inserite le stime dei punteggi relative agli altri criteri. 
</t>
    </r>
    <r>
      <rPr>
        <b/>
        <u/>
        <sz val="11"/>
        <color theme="1"/>
        <rFont val="Calibri"/>
        <family val="2"/>
        <scheme val="minor"/>
      </rPr>
      <t>Non è necessario inserire la tabella nella documentazione presentata in sede di domanda</t>
    </r>
    <r>
      <rPr>
        <sz val="11"/>
        <color theme="1"/>
        <rFont val="Calibri"/>
        <family val="2"/>
        <scheme val="minor"/>
      </rPr>
      <t xml:space="preserve">
</t>
    </r>
  </si>
  <si>
    <r>
      <t xml:space="preserve">COPERTURA DELL'INVESTIMENTO COMPLESSIVO
</t>
    </r>
    <r>
      <rPr>
        <i/>
        <sz val="12"/>
        <color theme="1"/>
        <rFont val="Calibri"/>
        <family val="2"/>
        <scheme val="minor"/>
      </rPr>
      <t>(senza considerare eventuali contributi)</t>
    </r>
  </si>
  <si>
    <r>
      <rPr>
        <b/>
        <u/>
        <sz val="11"/>
        <color theme="1"/>
        <rFont val="Calibri"/>
        <family val="2"/>
        <scheme val="minor"/>
      </rPr>
      <t xml:space="preserve">DA COMPILARE SOLO QUALORA L'INVESTIMENTO PREVEDA UN INTERVENTO DI CUI AL PUNTO 6.1, LETTERA b) - INTERVENTI SUL PROCESSO PRODUTTIVO
</t>
    </r>
    <r>
      <rPr>
        <sz val="11"/>
        <color theme="1"/>
        <rFont val="Calibri"/>
        <family val="2"/>
        <scheme val="minor"/>
      </rPr>
      <t xml:space="preserve">
Vengono riportate le </t>
    </r>
    <r>
      <rPr>
        <b/>
        <u/>
        <sz val="11"/>
        <color theme="1"/>
        <rFont val="Calibri"/>
        <family val="2"/>
        <scheme val="minor"/>
      </rPr>
      <t>tabelle "PROCESSO PRODUTTIVO - EFFICIENZA ENERGETICA e RIDUZIONE EMISSIONI DI GAS CLIMALTERANTI"</t>
    </r>
    <r>
      <rPr>
        <sz val="11"/>
        <color theme="1"/>
        <rFont val="Calibri"/>
        <family val="2"/>
        <scheme val="minor"/>
      </rPr>
      <t xml:space="preserve">, all'interno delle quali l'utente deve inserire, nelle celle in giallo, il fabbisogno annuo di energia primaria globale del processo produttivo ANTE e POST INTERVENTO e le emissioni di gas climalteranti complessive ANTE e POST INTERVENTO. Nelle celle in grigio vengono calcolati la RIDUZIONE del fabbisogno annuo di energia primaria globale e la RIDUZIONE delle emissioni di gas climalteranti e le relative percentuali. 
Nelle Tabelle finali vengono effettuati alcuni controlli:
- per l'EFFICIENZA ENERGETICA vengono controllati:
    - il raggiungimento della percentuale minima di risparmio del 20%;
Inoltre, viene stimato il punteggio relativo al Criterio 3 della Tabella 2 del punto 15.4 – max 10 punti.
- per la RIDUZIONE EMISSIONI DI GAS CLIMALTERANTI viene stimato il punteggio relativo al Criterio 5 della Tabella 2 del punto 15.4 – max 15 punti.
</t>
    </r>
    <r>
      <rPr>
        <b/>
        <u/>
        <sz val="11"/>
        <color theme="1"/>
        <rFont val="Calibri"/>
        <family val="2"/>
        <scheme val="minor"/>
      </rPr>
      <t xml:space="preserve">Se compilate, le tabelle devono essere inserite obbligatoriamente al paragrafo 7 della STEP. </t>
    </r>
  </si>
  <si>
    <t xml:space="preserve">Fabbisogno annuo di energia primaria globale (rinnovabile e non rinnovabile) del processo produttivo  POST INTERVENTO [kWh/anno]                            </t>
  </si>
  <si>
    <t xml:space="preserve">Fabbisogno annuo di energia primaria globale (rinnovabile e non rinnovabile) del processo produttivo ANTE INTERVENTO [kWh/anno]                                       </t>
  </si>
  <si>
    <t xml:space="preserve">RIDUZIONE del fabbisogno annuo di energia primaria globale (rinnovabile e non rinnovabile) del processo produttivo  rispetto alla situazione ante intervento  [kWh/anno]                                            </t>
  </si>
  <si>
    <t xml:space="preserve">RIDUZIONE PERCENTUALE del fabbisogno annuo di energia primaria globale non rinnovabile del processo produttivo rispetto alla situazione ante intervento (%)                                </t>
  </si>
  <si>
    <r>
      <rPr>
        <b/>
        <u/>
        <sz val="11"/>
        <color theme="1"/>
        <rFont val="Calibri"/>
        <family val="2"/>
        <scheme val="minor"/>
      </rPr>
      <t>SEMPRE OBBLIGATORIA</t>
    </r>
    <r>
      <rPr>
        <sz val="11"/>
        <color theme="1"/>
        <rFont val="Calibri"/>
        <family val="2"/>
        <scheme val="minor"/>
      </rPr>
      <t xml:space="preserve">
Viene riportata la </t>
    </r>
    <r>
      <rPr>
        <b/>
        <u/>
        <sz val="11"/>
        <color theme="1"/>
        <rFont val="Calibri"/>
        <family val="2"/>
        <scheme val="minor"/>
      </rPr>
      <t>tabella "TIPOLOGIA IMPRESA"</t>
    </r>
    <r>
      <rPr>
        <sz val="11"/>
        <color theme="1"/>
        <rFont val="Calibri"/>
        <family val="2"/>
        <scheme val="minor"/>
      </rPr>
      <t xml:space="preserve"> nella quale l'utente deve selezionare la</t>
    </r>
    <r>
      <rPr>
        <b/>
        <sz val="11"/>
        <color theme="1"/>
        <rFont val="Calibri"/>
        <family val="2"/>
        <scheme val="minor"/>
      </rPr>
      <t xml:space="preserve"> </t>
    </r>
    <r>
      <rPr>
        <sz val="11"/>
        <color theme="1"/>
        <rFont val="Calibri"/>
        <family val="2"/>
        <scheme val="minor"/>
      </rPr>
      <t xml:space="preserve">tipologia dell'impresa per la quale viene richiesto il contributo (cfr. punto 2.1, lettera u) dell'Avviso), la </t>
    </r>
    <r>
      <rPr>
        <b/>
        <u/>
        <sz val="11"/>
        <color theme="1"/>
        <rFont val="Calibri"/>
        <family val="2"/>
        <scheme val="minor"/>
      </rPr>
      <t>tabella "TIPOLOGIA INTERVENTI PER I QUALI SI RICHIEDE IL CONTRIBUTO"</t>
    </r>
    <r>
      <rPr>
        <b/>
        <sz val="11"/>
        <color theme="1"/>
        <rFont val="Calibri"/>
        <family val="2"/>
        <scheme val="minor"/>
      </rPr>
      <t xml:space="preserve"> </t>
    </r>
    <r>
      <rPr>
        <sz val="11"/>
        <color theme="1"/>
        <rFont val="Calibri"/>
        <family val="2"/>
        <scheme val="minor"/>
      </rPr>
      <t>nella quale occorre selezionare gli interventi previsti nel progetto suddivisi per le tre tipologie EDIFICIO, PROCESSO PRODUTTIVO e FER</t>
    </r>
    <r>
      <rPr>
        <b/>
        <sz val="11"/>
        <color theme="1"/>
        <rFont val="Calibri"/>
        <family val="2"/>
        <scheme val="minor"/>
      </rPr>
      <t xml:space="preserve"> </t>
    </r>
    <r>
      <rPr>
        <sz val="11"/>
        <color theme="1"/>
        <rFont val="Calibri"/>
        <family val="2"/>
        <scheme val="minor"/>
      </rPr>
      <t xml:space="preserve">(cfr. punto 6.1 e punto 6.2 dell'Avviso) e la </t>
    </r>
    <r>
      <rPr>
        <b/>
        <u/>
        <sz val="11"/>
        <color theme="1"/>
        <rFont val="Calibri"/>
        <family val="2"/>
        <scheme val="minor"/>
      </rPr>
      <t>tabella "TIPOLOGIA DEL CONTRIBUTO"</t>
    </r>
    <r>
      <rPr>
        <b/>
        <sz val="11"/>
        <color theme="1"/>
        <rFont val="Calibri"/>
        <family val="2"/>
        <scheme val="minor"/>
      </rPr>
      <t xml:space="preserve"> </t>
    </r>
    <r>
      <rPr>
        <sz val="11"/>
        <color theme="1"/>
        <rFont val="Calibri"/>
        <family val="2"/>
        <scheme val="minor"/>
      </rPr>
      <t>nella quale occorre selezionare la tipologia del contributo che si intende richiedere (cfr. paragrafo 9 dell'Avviso), scegliendo tra contributo concesso ai sensi del Regolamento de minimis oppure ai sensi del "Regime di esenzione" del Regolamento GBER. In caso di selezione del Regolamento GBER occorre precisare, nella sottostante tabella, se si ricade o meno in una o entrambe delle casistiche che consentono di avere una maggiorazione percentuale dell'intensità di aiuto. 
La selezione di queste voci è obbligatoria, indipendentemente dal tipo di intervento proposto, in quanto consente di attivare i controlli corretti nei successivi fogli di calcolo.</t>
    </r>
  </si>
  <si>
    <r>
      <rPr>
        <b/>
        <u/>
        <sz val="11"/>
        <color theme="1"/>
        <rFont val="Calibri"/>
        <family val="2"/>
        <scheme val="minor"/>
      </rPr>
      <t>COMPILAZIONE AUTOMATICA - DA CONSIDERARE SOLO QUALORA VENGA RICHIESTO UN CONTRIBUTO AI SENSI DEL REGOLAMENTO GBER</t>
    </r>
    <r>
      <rPr>
        <sz val="11"/>
        <color theme="1"/>
        <rFont val="Calibri"/>
        <family val="2"/>
        <scheme val="minor"/>
      </rPr>
      <t xml:space="preserve">
Vengono riportate le</t>
    </r>
    <r>
      <rPr>
        <b/>
        <sz val="11"/>
        <color theme="1"/>
        <rFont val="Calibri"/>
        <family val="2"/>
        <scheme val="minor"/>
      </rPr>
      <t xml:space="preserve"> </t>
    </r>
    <r>
      <rPr>
        <b/>
        <u/>
        <sz val="11"/>
        <color theme="1"/>
        <rFont val="Calibri"/>
        <family val="2"/>
        <scheme val="minor"/>
      </rPr>
      <t xml:space="preserve">tabelle "VERIFICHE CONTRIBUTO - GBER" </t>
    </r>
    <r>
      <rPr>
        <sz val="11"/>
        <color theme="1"/>
        <rFont val="Calibri"/>
        <family val="2"/>
        <scheme val="minor"/>
      </rPr>
      <t xml:space="preserve">che, in riferimento a quanto previsto nell'Avviso, effettuano dei controlli sul </t>
    </r>
    <r>
      <rPr>
        <sz val="11"/>
        <rFont val="Calibri"/>
        <family val="2"/>
        <scheme val="minor"/>
      </rPr>
      <t>rispetto delle percentuali dell'intensità d'aiuto per le tipologie di intervento finanziabili legate al GBER</t>
    </r>
    <r>
      <rPr>
        <sz val="11"/>
        <color theme="1"/>
        <rFont val="Calibri"/>
        <family val="2"/>
        <scheme val="minor"/>
      </rPr>
      <t xml:space="preserve">, degli importi di spesa ammissibile minima e massima e della spesa ammessa per le spese tecniche. Affinché i controlli vengano effettuati nel modo corretto è importante aver compilato in modo corretto i fogli precedenti, coerentemente con la tipologia dell'investimento. 
</t>
    </r>
    <r>
      <rPr>
        <b/>
        <u/>
        <sz val="11"/>
        <color theme="1"/>
        <rFont val="Calibri"/>
        <family val="2"/>
        <scheme val="minor"/>
      </rPr>
      <t>Non è necessario inserire la tabella nella documentazione presentata in sede di domanda</t>
    </r>
  </si>
  <si>
    <t xml:space="preserve">RIDUZIONE PERCENTUALE delle emissioni annue di gas climalteranti del processo produttivo rispetto alla situazione ante intervento (%) *                          </t>
  </si>
  <si>
    <t>CARTELLONISTICA  - TIPOLOGIA DI INTERVENTO PREVALENTE: punto 6.1, lettera a) - INTERVENTI SU EDIFICI (art. 38bis GBER)</t>
  </si>
  <si>
    <t>CARTELLONISTICA   - TIPOLOGIA DI INTERVENTO PREVALENTE: punto 6.1, lettera b) - INTERVENTI SUL PROCESSO PRODUTTIVO (art. 38 GBER)</t>
  </si>
  <si>
    <t xml:space="preserve">CARTELLONISTICA - TIPOLOGIA DI INTERVENTO PREVALENTE: punto 6.1, lettera c)  - FONTI ENERGETICHE RINNOVABILI  (art. 41 GBER) </t>
  </si>
  <si>
    <r>
      <rPr>
        <b/>
        <sz val="11"/>
        <color theme="1"/>
        <rFont val="Calibri"/>
        <family val="2"/>
        <scheme val="minor"/>
      </rPr>
      <t xml:space="preserve">NOTE: </t>
    </r>
    <r>
      <rPr>
        <sz val="10"/>
        <color theme="1"/>
        <rFont val="Calibri"/>
        <family val="2"/>
        <scheme val="minor"/>
      </rPr>
      <t xml:space="preserve">
* Ai sensi del punto 9.4 dell'Avviso, la concessione dei contributi in regime "de minimis" è subordinata al rispetto dei massimali previsti dall'art.3, comma 2 del Regolamento de minimis, ai sensi del quale i contributi possono avere un importo massimo complessivo di euro 300,000 nell'arco di tre anni per "Impresa unica" [...];
**  Ai sensi del punto 9.4 dell'Avviso, il contributo è concesso in regime "de minimis" nell'intensità massima del 60%. 
*** Questi controlli vengono effettuati correttamente se sono stati compilati in modo adeguato il Foglio "DATI GENERALI" (tipologia contributo concesso) e la sezione Finanziaria del foglio di calcolo.</t>
    </r>
  </si>
  <si>
    <t>0 punti → nessun intervento tra quelli raccomandati</t>
  </si>
  <si>
    <t>CHECK: AUMENTO PERCENTUALE INTENSITA' AIUTO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</si>
</sst>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0.00\ &quot;€&quot;;\-#,##0.00\ &quot;€&quot;"/>
    <numFmt numFmtId="44" formatCode="_-* #,##0.00\ &quot;€&quot;_-;\-* #,##0.00\ &quot;€&quot;_-;_-* &quot;-&quot;??\ &quot;€&quot;_-;_-@_-"/>
    <numFmt numFmtId="43" formatCode="_-* #,##0.00_-;\-* #,##0.00_-;_-* &quot;-&quot;??_-;_-@_-"/>
    <numFmt numFmtId="164" formatCode="#,##0.00\ &quot;€&quot;"/>
    <numFmt numFmtId="165" formatCode="0.0%"/>
  </numFmts>
  <fonts count="53" x14ac:knownFonts="1">
    <font>
      <sz val="11"/>
      <color theme="1"/>
      <name val="Calibri"/>
      <family val="2"/>
      <scheme val="minor"/>
    </font>
    <font>
      <sz val="10"/>
      <color theme="1"/>
      <name val="Times New Roman"/>
      <family val="1"/>
    </font>
    <font>
      <sz val="10"/>
      <color theme="1"/>
      <name val="Calibri"/>
      <family val="2"/>
      <scheme val="minor"/>
    </font>
    <font>
      <b/>
      <sz val="10"/>
      <color theme="1"/>
      <name val="Calibri"/>
      <family val="2"/>
      <scheme val="minor"/>
    </font>
    <font>
      <b/>
      <sz val="12"/>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vertAlign val="subscript"/>
      <sz val="10"/>
      <color theme="1"/>
      <name val="Calibri"/>
      <family val="2"/>
      <scheme val="minor"/>
    </font>
    <font>
      <b/>
      <i/>
      <sz val="11"/>
      <color theme="1"/>
      <name val="Calibri"/>
      <family val="2"/>
      <scheme val="minor"/>
    </font>
    <font>
      <b/>
      <sz val="10"/>
      <name val="Calibri"/>
      <family val="2"/>
      <scheme val="minor"/>
    </font>
    <font>
      <sz val="11"/>
      <color theme="1"/>
      <name val="Calibri"/>
      <family val="2"/>
      <scheme val="minor"/>
    </font>
    <font>
      <b/>
      <i/>
      <sz val="10"/>
      <name val="Calibri"/>
      <family val="2"/>
      <scheme val="minor"/>
    </font>
    <font>
      <i/>
      <sz val="10"/>
      <color theme="1"/>
      <name val="Calibri"/>
      <family val="2"/>
      <scheme val="minor"/>
    </font>
    <font>
      <i/>
      <sz val="11"/>
      <color theme="1"/>
      <name val="Calibri"/>
      <family val="2"/>
      <scheme val="minor"/>
    </font>
    <font>
      <u/>
      <sz val="11"/>
      <color theme="1"/>
      <name val="Calibri"/>
      <family val="2"/>
      <scheme val="minor"/>
    </font>
    <font>
      <b/>
      <u/>
      <sz val="11"/>
      <color theme="1"/>
      <name val="Calibri"/>
      <family val="2"/>
      <scheme val="minor"/>
    </font>
    <font>
      <sz val="10"/>
      <color rgb="FF000000"/>
      <name val="Calibri"/>
      <family val="2"/>
      <scheme val="minor"/>
    </font>
    <font>
      <b/>
      <sz val="14"/>
      <color theme="1"/>
      <name val="Calibri"/>
      <family val="2"/>
    </font>
    <font>
      <b/>
      <sz val="10"/>
      <color theme="1"/>
      <name val="Calibri"/>
      <family val="2"/>
    </font>
    <font>
      <b/>
      <sz val="11"/>
      <color rgb="FF000000"/>
      <name val="Calibri"/>
      <family val="2"/>
      <scheme val="minor"/>
    </font>
    <font>
      <i/>
      <sz val="9"/>
      <color rgb="FF000000"/>
      <name val="Calibri"/>
      <family val="2"/>
      <scheme val="minor"/>
    </font>
    <font>
      <b/>
      <sz val="11"/>
      <color rgb="FF00B050"/>
      <name val="Calibri"/>
      <family val="2"/>
      <scheme val="minor"/>
    </font>
    <font>
      <b/>
      <sz val="11"/>
      <color theme="5"/>
      <name val="Calibri"/>
      <family val="2"/>
      <scheme val="minor"/>
    </font>
    <font>
      <b/>
      <sz val="11"/>
      <color rgb="FF7030A0"/>
      <name val="Calibri"/>
      <family val="2"/>
      <scheme val="minor"/>
    </font>
    <font>
      <b/>
      <sz val="11"/>
      <color theme="3"/>
      <name val="Calibri"/>
      <family val="2"/>
      <scheme val="minor"/>
    </font>
    <font>
      <b/>
      <vertAlign val="subscript"/>
      <sz val="11"/>
      <color theme="1"/>
      <name val="Calibri"/>
      <family val="2"/>
      <scheme val="minor"/>
    </font>
    <font>
      <b/>
      <vertAlign val="subscript"/>
      <sz val="11"/>
      <color rgb="FF000000"/>
      <name val="Calibri"/>
      <family val="2"/>
      <scheme val="minor"/>
    </font>
    <font>
      <b/>
      <sz val="11"/>
      <color theme="6" tint="-0.249977111117893"/>
      <name val="Calibri"/>
      <family val="2"/>
      <scheme val="minor"/>
    </font>
    <font>
      <b/>
      <sz val="11"/>
      <color theme="1"/>
      <name val="Aptos Narrow"/>
      <family val="2"/>
    </font>
    <font>
      <b/>
      <sz val="11"/>
      <color theme="1"/>
      <name val="Calibri"/>
      <family val="2"/>
    </font>
    <font>
      <sz val="8"/>
      <name val="Calibri"/>
      <family val="2"/>
      <scheme val="minor"/>
    </font>
    <font>
      <sz val="10"/>
      <name val="Calibri"/>
      <family val="2"/>
      <scheme val="minor"/>
    </font>
    <font>
      <b/>
      <sz val="11"/>
      <color rgb="FFFFFF00"/>
      <name val="Calibri"/>
      <family val="2"/>
      <scheme val="minor"/>
    </font>
    <font>
      <b/>
      <sz val="11"/>
      <color rgb="FF0070C0"/>
      <name val="Calibri"/>
      <family val="2"/>
      <scheme val="minor"/>
    </font>
    <font>
      <sz val="10"/>
      <color rgb="FFFF0000"/>
      <name val="Calibri"/>
      <family val="2"/>
      <scheme val="minor"/>
    </font>
    <font>
      <b/>
      <u/>
      <vertAlign val="subscript"/>
      <sz val="11"/>
      <color theme="1"/>
      <name val="Calibri"/>
      <family val="2"/>
      <scheme val="minor"/>
    </font>
    <font>
      <vertAlign val="subscript"/>
      <sz val="11"/>
      <color theme="1"/>
      <name val="Calibri"/>
      <family val="2"/>
      <scheme val="minor"/>
    </font>
    <font>
      <i/>
      <sz val="10"/>
      <color rgb="FF000000"/>
      <name val="Calibri"/>
      <family val="2"/>
      <scheme val="minor"/>
    </font>
    <font>
      <sz val="11"/>
      <color rgb="FFFF0000"/>
      <name val="Calibri"/>
      <family val="2"/>
      <scheme val="minor"/>
    </font>
    <font>
      <i/>
      <sz val="11"/>
      <color rgb="FF000000"/>
      <name val="Calibri"/>
      <family val="2"/>
      <scheme val="minor"/>
    </font>
    <font>
      <b/>
      <i/>
      <sz val="10"/>
      <color theme="1"/>
      <name val="Calibri"/>
      <family val="2"/>
      <scheme val="minor"/>
    </font>
    <font>
      <b/>
      <sz val="14"/>
      <name val="Calibri"/>
      <family val="2"/>
      <scheme val="minor"/>
    </font>
    <font>
      <b/>
      <sz val="11"/>
      <name val="Calibri"/>
      <family val="2"/>
      <scheme val="minor"/>
    </font>
    <font>
      <b/>
      <sz val="11"/>
      <color rgb="FF000000"/>
      <name val="Calibri"/>
      <family val="2"/>
    </font>
    <font>
      <sz val="11"/>
      <color rgb="FF000000"/>
      <name val="Calibri"/>
      <family val="2"/>
    </font>
    <font>
      <b/>
      <sz val="11"/>
      <color rgb="FFFF0000"/>
      <name val="Calibri"/>
      <family val="2"/>
      <scheme val="minor"/>
    </font>
    <font>
      <sz val="11"/>
      <name val="Calibri"/>
      <family val="2"/>
      <scheme val="minor"/>
    </font>
    <font>
      <b/>
      <u/>
      <sz val="11"/>
      <name val="Calibri"/>
      <family val="2"/>
      <scheme val="minor"/>
    </font>
    <font>
      <b/>
      <i/>
      <sz val="11"/>
      <color rgb="FFFF0000"/>
      <name val="Calibri"/>
      <family val="2"/>
      <scheme val="minor"/>
    </font>
    <font>
      <i/>
      <sz val="12"/>
      <color theme="1"/>
      <name val="Calibri"/>
      <family val="2"/>
      <scheme val="minor"/>
    </font>
    <font>
      <sz val="12"/>
      <color theme="1"/>
      <name val="Calibri"/>
      <family val="2"/>
      <scheme val="minor"/>
    </font>
    <font>
      <i/>
      <sz val="12"/>
      <color rgb="FFFF0000"/>
      <name val="Calibri"/>
      <family val="2"/>
      <scheme val="minor"/>
    </font>
  </fonts>
  <fills count="26">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599963377788628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rgb="FFB3FFFF"/>
        <bgColor indexed="64"/>
      </patternFill>
    </fill>
    <fill>
      <patternFill patternType="solid">
        <fgColor theme="4" tint="0.79998168889431442"/>
        <bgColor indexed="64"/>
      </patternFill>
    </fill>
    <fill>
      <patternFill patternType="solid">
        <fgColor rgb="FFFFE885"/>
        <bgColor indexed="64"/>
      </patternFill>
    </fill>
    <fill>
      <patternFill patternType="solid">
        <fgColor rgb="FF99FFCC"/>
        <bgColor indexed="64"/>
      </patternFill>
    </fill>
    <fill>
      <patternFill patternType="solid">
        <fgColor rgb="FFD5FFEA"/>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diagonalUp="1" diagonalDown="1">
      <left style="thin">
        <color indexed="64"/>
      </left>
      <right style="thin">
        <color indexed="64"/>
      </right>
      <top style="thin">
        <color indexed="64"/>
      </top>
      <bottom style="medium">
        <color indexed="64"/>
      </bottom>
      <diagonal style="thin">
        <color indexed="64"/>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thin">
        <color indexed="64"/>
      </bottom>
      <diagonal/>
    </border>
    <border diagonalUp="1" diagonalDown="1">
      <left style="medium">
        <color indexed="64"/>
      </left>
      <right style="medium">
        <color indexed="64"/>
      </right>
      <top style="medium">
        <color indexed="64"/>
      </top>
      <bottom style="medium">
        <color indexed="64"/>
      </bottom>
      <diagonal style="thin">
        <color indexed="64"/>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right/>
      <top/>
      <bottom style="medium">
        <color indexed="64"/>
      </bottom>
      <diagonal/>
    </border>
    <border>
      <left style="thin">
        <color indexed="64"/>
      </left>
      <right style="medium">
        <color indexed="64"/>
      </right>
      <top/>
      <bottom style="medium">
        <color indexed="64"/>
      </bottom>
      <diagonal/>
    </border>
    <border diagonalUp="1" diagonalDown="1">
      <left style="thin">
        <color indexed="64"/>
      </left>
      <right style="thin">
        <color indexed="64"/>
      </right>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bottom/>
      <diagonal/>
    </border>
    <border>
      <left style="medium">
        <color indexed="64"/>
      </left>
      <right/>
      <top style="thin">
        <color indexed="64"/>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diagonalUp="1" diagonalDown="1">
      <left style="thin">
        <color indexed="64"/>
      </left>
      <right style="thin">
        <color indexed="64"/>
      </right>
      <top/>
      <bottom style="thin">
        <color indexed="64"/>
      </bottom>
      <diagonal style="thin">
        <color indexed="64"/>
      </diagonal>
    </border>
    <border>
      <left style="medium">
        <color rgb="FF000000"/>
      </left>
      <right/>
      <top style="medium">
        <color rgb="FF000000"/>
      </top>
      <bottom/>
      <diagonal/>
    </border>
    <border>
      <left style="medium">
        <color rgb="FF000000"/>
      </left>
      <right/>
      <top/>
      <bottom/>
      <diagonal/>
    </border>
    <border>
      <left/>
      <right/>
      <top style="thin">
        <color indexed="64"/>
      </top>
      <bottom style="thin">
        <color indexed="64"/>
      </bottom>
      <diagonal/>
    </border>
  </borders>
  <cellStyleXfs count="4">
    <xf numFmtId="0" fontId="0" fillId="0" borderId="0"/>
    <xf numFmtId="9" fontId="11" fillId="0" borderId="0" applyFont="0" applyFill="0" applyBorder="0" applyAlignment="0" applyProtection="0"/>
    <xf numFmtId="44" fontId="11" fillId="0" borderId="0" applyFont="0" applyFill="0" applyBorder="0" applyAlignment="0" applyProtection="0"/>
    <xf numFmtId="43" fontId="11" fillId="0" borderId="0" applyFont="0" applyFill="0" applyBorder="0" applyAlignment="0" applyProtection="0"/>
  </cellStyleXfs>
  <cellXfs count="543">
    <xf numFmtId="0" fontId="0" fillId="0" borderId="0" xfId="0"/>
    <xf numFmtId="0" fontId="2"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0" fillId="0" borderId="0" xfId="0" applyAlignment="1">
      <alignment vertical="center"/>
    </xf>
    <xf numFmtId="0" fontId="3" fillId="0" borderId="0" xfId="0" applyFont="1" applyAlignment="1">
      <alignment horizontal="center" vertical="center" wrapText="1"/>
    </xf>
    <xf numFmtId="0" fontId="1" fillId="0" borderId="0" xfId="0" applyFont="1" applyAlignment="1">
      <alignment horizontal="center" vertical="center" wrapText="1"/>
    </xf>
    <xf numFmtId="0" fontId="0" fillId="0" borderId="0" xfId="0" applyAlignment="1">
      <alignment vertical="center" wrapText="1"/>
    </xf>
    <xf numFmtId="3" fontId="3" fillId="9" borderId="36" xfId="0" applyNumberFormat="1" applyFont="1" applyFill="1" applyBorder="1" applyAlignment="1">
      <alignment horizontal="center" vertical="center"/>
    </xf>
    <xf numFmtId="44" fontId="2" fillId="7" borderId="16" xfId="0" applyNumberFormat="1" applyFont="1" applyFill="1" applyBorder="1" applyAlignment="1">
      <alignment vertical="center"/>
    </xf>
    <xf numFmtId="44" fontId="2" fillId="8" borderId="28" xfId="0" applyNumberFormat="1" applyFont="1" applyFill="1" applyBorder="1" applyAlignment="1">
      <alignment vertical="center"/>
    </xf>
    <xf numFmtId="44" fontId="2" fillId="8" borderId="35" xfId="0" applyNumberFormat="1" applyFont="1" applyFill="1" applyBorder="1" applyAlignment="1">
      <alignment vertical="center"/>
    </xf>
    <xf numFmtId="44" fontId="2" fillId="7" borderId="38" xfId="0" applyNumberFormat="1" applyFont="1" applyFill="1" applyBorder="1" applyAlignment="1">
      <alignment vertical="center"/>
    </xf>
    <xf numFmtId="44" fontId="2" fillId="8" borderId="28" xfId="0" applyNumberFormat="1" applyFont="1" applyFill="1" applyBorder="1" applyAlignment="1">
      <alignment vertical="center" wrapText="1"/>
    </xf>
    <xf numFmtId="44" fontId="2" fillId="7" borderId="8" xfId="0" applyNumberFormat="1" applyFont="1" applyFill="1" applyBorder="1" applyAlignment="1">
      <alignment vertical="center"/>
    </xf>
    <xf numFmtId="44" fontId="2" fillId="8" borderId="30" xfId="0" applyNumberFormat="1" applyFont="1" applyFill="1" applyBorder="1" applyAlignment="1">
      <alignment vertical="center"/>
    </xf>
    <xf numFmtId="49" fontId="2" fillId="7" borderId="8" xfId="0" applyNumberFormat="1" applyFont="1" applyFill="1" applyBorder="1" applyAlignment="1">
      <alignment vertical="center"/>
    </xf>
    <xf numFmtId="49" fontId="2" fillId="7" borderId="8" xfId="0" applyNumberFormat="1" applyFont="1" applyFill="1" applyBorder="1" applyAlignment="1">
      <alignment vertical="center" wrapText="1"/>
    </xf>
    <xf numFmtId="49" fontId="2" fillId="7" borderId="38" xfId="0" applyNumberFormat="1" applyFont="1" applyFill="1" applyBorder="1" applyAlignment="1">
      <alignment vertical="center"/>
    </xf>
    <xf numFmtId="44" fontId="2" fillId="8" borderId="34" xfId="0" applyNumberFormat="1" applyFont="1" applyFill="1" applyBorder="1" applyAlignment="1">
      <alignment horizontal="center" vertical="center" wrapText="1"/>
    </xf>
    <xf numFmtId="44" fontId="13" fillId="8" borderId="34" xfId="0" applyNumberFormat="1" applyFont="1" applyFill="1" applyBorder="1" applyAlignment="1">
      <alignment horizontal="center" vertical="center" wrapText="1"/>
    </xf>
    <xf numFmtId="10" fontId="13" fillId="8" borderId="34" xfId="0" applyNumberFormat="1" applyFont="1" applyFill="1" applyBorder="1" applyAlignment="1">
      <alignment horizontal="right" vertical="center" wrapText="1"/>
    </xf>
    <xf numFmtId="0" fontId="0" fillId="0" borderId="0" xfId="0" applyAlignment="1">
      <alignment vertical="justify" wrapText="1"/>
    </xf>
    <xf numFmtId="0" fontId="5" fillId="0" borderId="0" xfId="0" applyFont="1" applyAlignment="1">
      <alignment vertical="center" wrapText="1"/>
    </xf>
    <xf numFmtId="0" fontId="0" fillId="0" borderId="8" xfId="0" applyBorder="1" applyAlignment="1">
      <alignment horizontal="justify" vertical="center" wrapText="1"/>
    </xf>
    <xf numFmtId="44" fontId="2" fillId="7" borderId="11" xfId="0" applyNumberFormat="1" applyFont="1" applyFill="1" applyBorder="1" applyAlignment="1">
      <alignment vertical="center"/>
    </xf>
    <xf numFmtId="0" fontId="5" fillId="7" borderId="7" xfId="0" applyFont="1" applyFill="1" applyBorder="1" applyAlignment="1">
      <alignment vertical="center" wrapText="1"/>
    </xf>
    <xf numFmtId="0" fontId="5" fillId="8" borderId="7" xfId="0" applyFont="1" applyFill="1" applyBorder="1" applyAlignment="1">
      <alignment vertical="center" wrapText="1"/>
    </xf>
    <xf numFmtId="0" fontId="5" fillId="2" borderId="12"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3" fillId="2" borderId="10" xfId="0" applyFont="1" applyFill="1" applyBorder="1" applyAlignment="1">
      <alignment horizontal="center" vertical="center"/>
    </xf>
    <xf numFmtId="0" fontId="0" fillId="0" borderId="0" xfId="0" applyAlignment="1">
      <alignment horizontal="center" vertical="center"/>
    </xf>
    <xf numFmtId="4" fontId="0" fillId="7" borderId="52" xfId="0" applyNumberFormat="1" applyFill="1" applyBorder="1" applyAlignment="1">
      <alignment horizontal="center" vertical="center" wrapText="1"/>
    </xf>
    <xf numFmtId="49" fontId="2" fillId="7" borderId="11" xfId="0" applyNumberFormat="1" applyFont="1" applyFill="1" applyBorder="1" applyAlignment="1">
      <alignment vertical="center" wrapText="1"/>
    </xf>
    <xf numFmtId="44" fontId="2" fillId="8" borderId="36" xfId="0" applyNumberFormat="1" applyFont="1" applyFill="1" applyBorder="1" applyAlignment="1">
      <alignment vertical="center"/>
    </xf>
    <xf numFmtId="0" fontId="5" fillId="7" borderId="24" xfId="0" applyFont="1" applyFill="1" applyBorder="1" applyAlignment="1">
      <alignment horizontal="center" vertical="center" wrapText="1"/>
    </xf>
    <xf numFmtId="0" fontId="5" fillId="17" borderId="26" xfId="0" applyFont="1" applyFill="1" applyBorder="1" applyAlignment="1">
      <alignment horizontal="center" vertical="center" wrapText="1"/>
    </xf>
    <xf numFmtId="0" fontId="5" fillId="15" borderId="24" xfId="0" applyFont="1" applyFill="1" applyBorder="1" applyAlignment="1">
      <alignment horizontal="center" vertical="center" wrapText="1"/>
    </xf>
    <xf numFmtId="0" fontId="0" fillId="0" borderId="1" xfId="0" applyBorder="1" applyAlignment="1">
      <alignment horizontal="center"/>
    </xf>
    <xf numFmtId="0" fontId="0" fillId="2" borderId="1" xfId="0" applyFill="1" applyBorder="1"/>
    <xf numFmtId="44" fontId="2" fillId="8" borderId="16" xfId="0" applyNumberFormat="1" applyFont="1" applyFill="1" applyBorder="1" applyAlignment="1">
      <alignment vertical="center"/>
    </xf>
    <xf numFmtId="44" fontId="2" fillId="8" borderId="8" xfId="0" applyNumberFormat="1" applyFont="1" applyFill="1" applyBorder="1" applyAlignment="1">
      <alignment vertical="center"/>
    </xf>
    <xf numFmtId="9" fontId="2" fillId="7" borderId="16" xfId="1" applyFont="1" applyFill="1" applyBorder="1" applyAlignment="1">
      <alignment horizontal="center" vertical="center"/>
    </xf>
    <xf numFmtId="9" fontId="2" fillId="7" borderId="8" xfId="1" applyFont="1" applyFill="1" applyBorder="1" applyAlignment="1">
      <alignment horizontal="center" vertical="center"/>
    </xf>
    <xf numFmtId="9" fontId="2" fillId="7" borderId="38" xfId="1" applyFont="1" applyFill="1" applyBorder="1" applyAlignment="1">
      <alignment horizontal="center" vertical="center"/>
    </xf>
    <xf numFmtId="9" fontId="2" fillId="7" borderId="11" xfId="1" applyFont="1" applyFill="1" applyBorder="1" applyAlignment="1">
      <alignment horizontal="center" vertical="center"/>
    </xf>
    <xf numFmtId="164" fontId="0" fillId="8" borderId="1" xfId="0" applyNumberFormat="1" applyFill="1" applyBorder="1" applyAlignment="1">
      <alignment vertical="center"/>
    </xf>
    <xf numFmtId="164" fontId="0" fillId="8" borderId="8" xfId="0" applyNumberFormat="1" applyFill="1" applyBorder="1" applyAlignment="1">
      <alignment vertical="center"/>
    </xf>
    <xf numFmtId="44" fontId="2" fillId="8" borderId="15" xfId="0" applyNumberFormat="1" applyFont="1" applyFill="1" applyBorder="1" applyAlignment="1">
      <alignment vertical="center"/>
    </xf>
    <xf numFmtId="164" fontId="0" fillId="8" borderId="55" xfId="0" applyNumberFormat="1" applyFill="1" applyBorder="1" applyAlignment="1">
      <alignment vertical="center"/>
    </xf>
    <xf numFmtId="44" fontId="0" fillId="0" borderId="0" xfId="2" applyFont="1" applyFill="1" applyAlignment="1">
      <alignment vertical="center"/>
    </xf>
    <xf numFmtId="44" fontId="2" fillId="8" borderId="1" xfId="0" applyNumberFormat="1" applyFont="1" applyFill="1" applyBorder="1" applyAlignment="1">
      <alignment vertical="center"/>
    </xf>
    <xf numFmtId="0" fontId="5" fillId="3" borderId="40" xfId="0" applyFont="1" applyFill="1" applyBorder="1" applyAlignment="1">
      <alignment vertical="center" wrapText="1"/>
    </xf>
    <xf numFmtId="44" fontId="2" fillId="8" borderId="34" xfId="0" applyNumberFormat="1" applyFont="1" applyFill="1" applyBorder="1" applyAlignment="1">
      <alignment vertical="center"/>
    </xf>
    <xf numFmtId="44" fontId="2" fillId="8" borderId="23" xfId="0" applyNumberFormat="1" applyFont="1" applyFill="1" applyBorder="1" applyAlignment="1">
      <alignment vertical="center"/>
    </xf>
    <xf numFmtId="44" fontId="2" fillId="8" borderId="3" xfId="0" applyNumberFormat="1" applyFont="1" applyFill="1" applyBorder="1" applyAlignment="1">
      <alignment vertical="center"/>
    </xf>
    <xf numFmtId="10" fontId="2" fillId="8" borderId="34" xfId="1" applyNumberFormat="1" applyFont="1" applyFill="1" applyBorder="1" applyAlignment="1">
      <alignment horizontal="right" vertical="center" wrapText="1"/>
    </xf>
    <xf numFmtId="49" fontId="2" fillId="7" borderId="15" xfId="0" applyNumberFormat="1" applyFont="1" applyFill="1" applyBorder="1" applyAlignment="1">
      <alignment vertical="center" wrapText="1"/>
    </xf>
    <xf numFmtId="44" fontId="2" fillId="7" borderId="15" xfId="0" applyNumberFormat="1" applyFont="1" applyFill="1" applyBorder="1" applyAlignment="1">
      <alignment vertical="center"/>
    </xf>
    <xf numFmtId="9" fontId="2" fillId="7" borderId="15" xfId="1" applyFont="1" applyFill="1" applyBorder="1" applyAlignment="1">
      <alignment horizontal="center" vertical="center"/>
    </xf>
    <xf numFmtId="44" fontId="2" fillId="8" borderId="29" xfId="0" applyNumberFormat="1" applyFont="1" applyFill="1" applyBorder="1" applyAlignment="1">
      <alignment vertical="center"/>
    </xf>
    <xf numFmtId="9" fontId="2" fillId="7" borderId="34" xfId="1" applyFont="1" applyFill="1" applyBorder="1" applyAlignment="1">
      <alignment horizontal="center" vertical="center"/>
    </xf>
    <xf numFmtId="44" fontId="2" fillId="8" borderId="38" xfId="0" applyNumberFormat="1" applyFont="1" applyFill="1" applyBorder="1" applyAlignment="1">
      <alignment vertical="center"/>
    </xf>
    <xf numFmtId="0" fontId="0" fillId="0" borderId="11" xfId="0" applyBorder="1" applyAlignment="1">
      <alignment vertical="center" wrapText="1"/>
    </xf>
    <xf numFmtId="0" fontId="0" fillId="0" borderId="8" xfId="0" applyBorder="1" applyAlignment="1">
      <alignment vertical="center" wrapText="1"/>
    </xf>
    <xf numFmtId="44" fontId="2" fillId="8" borderId="34" xfId="2" applyFont="1" applyFill="1" applyBorder="1" applyAlignment="1">
      <alignment horizontal="right" vertical="center" wrapText="1"/>
    </xf>
    <xf numFmtId="44" fontId="13" fillId="8" borderId="34" xfId="2" applyFont="1" applyFill="1" applyBorder="1" applyAlignment="1">
      <alignment horizontal="right" vertical="center" wrapText="1"/>
    </xf>
    <xf numFmtId="49" fontId="2" fillId="7" borderId="16" xfId="0" applyNumberFormat="1" applyFont="1" applyFill="1" applyBorder="1" applyAlignment="1">
      <alignment vertical="center"/>
    </xf>
    <xf numFmtId="0" fontId="0" fillId="0" borderId="0" xfId="0" applyAlignment="1">
      <alignment vertical="top" wrapText="1"/>
    </xf>
    <xf numFmtId="44" fontId="32" fillId="7" borderId="38" xfId="2" applyFont="1" applyFill="1" applyBorder="1" applyAlignment="1">
      <alignment horizontal="center" vertical="center" wrapText="1"/>
    </xf>
    <xf numFmtId="43" fontId="0" fillId="7" borderId="53" xfId="3" applyFont="1" applyFill="1" applyBorder="1" applyAlignment="1">
      <alignment horizontal="center" vertical="center"/>
    </xf>
    <xf numFmtId="43" fontId="0" fillId="7" borderId="23" xfId="3" applyFont="1" applyFill="1" applyBorder="1" applyAlignment="1">
      <alignment horizontal="center" vertical="center"/>
    </xf>
    <xf numFmtId="0" fontId="17" fillId="0" borderId="1" xfId="0" applyFont="1" applyBorder="1" applyAlignment="1">
      <alignment horizontal="left" vertical="center"/>
    </xf>
    <xf numFmtId="0" fontId="17" fillId="0" borderId="1" xfId="0" applyFont="1" applyBorder="1" applyAlignment="1">
      <alignment horizontal="justify" vertical="center"/>
    </xf>
    <xf numFmtId="0" fontId="0" fillId="7" borderId="41" xfId="0" applyFill="1" applyBorder="1" applyAlignment="1">
      <alignment vertical="justify" wrapText="1"/>
      <extLst>
        <ext xmlns:xfpb="http://schemas.microsoft.com/office/spreadsheetml/2022/featurepropertybag" uri="{C7286773-470A-42A8-94C5-96B5CB345126}">
          <xfpb:xfComplement i="0"/>
        </ext>
      </extLst>
    </xf>
    <xf numFmtId="0" fontId="0" fillId="7" borderId="7" xfId="0" applyFill="1" applyBorder="1" applyAlignment="1">
      <alignment vertical="justify" wrapText="1"/>
      <extLst>
        <ext xmlns:xfpb="http://schemas.microsoft.com/office/spreadsheetml/2022/featurepropertybag" uri="{C7286773-470A-42A8-94C5-96B5CB345126}">
          <xfpb:xfComplement i="0"/>
        </ext>
      </extLst>
    </xf>
    <xf numFmtId="0" fontId="0" fillId="7" borderId="9" xfId="0" applyFill="1" applyBorder="1" applyAlignment="1">
      <alignment vertical="justify" wrapText="1"/>
      <extLst>
        <ext xmlns:xfpb="http://schemas.microsoft.com/office/spreadsheetml/2022/featurepropertybag" uri="{C7286773-470A-42A8-94C5-96B5CB345126}">
          <xfpb:xfComplement i="0"/>
        </ext>
      </extLst>
    </xf>
    <xf numFmtId="0" fontId="0" fillId="7" borderId="41" xfId="0" applyFill="1" applyBorder="1" applyAlignment="1">
      <alignment vertical="center" wrapText="1"/>
      <extLst>
        <ext xmlns:xfpb="http://schemas.microsoft.com/office/spreadsheetml/2022/featurepropertybag" uri="{C7286773-470A-42A8-94C5-96B5CB345126}">
          <xfpb:xfComplement i="0"/>
        </ext>
      </extLst>
    </xf>
    <xf numFmtId="0" fontId="0" fillId="7" borderId="9" xfId="0" applyFill="1" applyBorder="1" applyAlignment="1">
      <alignment vertical="center" wrapText="1"/>
      <extLst>
        <ext xmlns:xfpb="http://schemas.microsoft.com/office/spreadsheetml/2022/featurepropertybag" uri="{C7286773-470A-42A8-94C5-96B5CB345126}">
          <xfpb:xfComplement i="0"/>
        </ext>
      </extLst>
    </xf>
    <xf numFmtId="44" fontId="5" fillId="3" borderId="23" xfId="0" applyNumberFormat="1" applyFont="1" applyFill="1" applyBorder="1" applyAlignment="1">
      <alignment vertical="center"/>
    </xf>
    <xf numFmtId="44" fontId="5" fillId="3" borderId="57" xfId="0" applyNumberFormat="1" applyFont="1" applyFill="1" applyBorder="1" applyAlignment="1">
      <alignment vertical="center"/>
    </xf>
    <xf numFmtId="0" fontId="4" fillId="19" borderId="7"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15" borderId="7" xfId="0" applyFont="1" applyFill="1" applyBorder="1" applyAlignment="1">
      <alignment horizontal="center" vertical="center" wrapText="1"/>
    </xf>
    <xf numFmtId="0" fontId="4" fillId="12" borderId="7" xfId="0" applyFont="1" applyFill="1" applyBorder="1" applyAlignment="1">
      <alignment horizontal="center" vertical="center" wrapText="1"/>
    </xf>
    <xf numFmtId="0" fontId="4" fillId="20" borderId="9" xfId="0" applyFont="1" applyFill="1" applyBorder="1" applyAlignment="1">
      <alignment horizontal="center" vertical="center" wrapText="1"/>
    </xf>
    <xf numFmtId="44" fontId="2" fillId="7" borderId="35" xfId="0" applyNumberFormat="1" applyFont="1" applyFill="1" applyBorder="1" applyAlignment="1">
      <alignment vertical="center"/>
    </xf>
    <xf numFmtId="9" fontId="2" fillId="7" borderId="6" xfId="1" applyFont="1" applyFill="1" applyBorder="1" applyAlignment="1">
      <alignment horizontal="center" vertical="center"/>
    </xf>
    <xf numFmtId="44" fontId="2" fillId="7" borderId="28" xfId="0" applyNumberFormat="1" applyFont="1" applyFill="1" applyBorder="1" applyAlignment="1">
      <alignment vertical="center"/>
    </xf>
    <xf numFmtId="9" fontId="2" fillId="7" borderId="25" xfId="1" applyFont="1" applyFill="1" applyBorder="1" applyAlignment="1">
      <alignment horizontal="center" vertical="center"/>
    </xf>
    <xf numFmtId="49" fontId="2" fillId="7" borderId="15" xfId="0" applyNumberFormat="1" applyFont="1" applyFill="1" applyBorder="1" applyAlignment="1">
      <alignment vertical="center"/>
    </xf>
    <xf numFmtId="44" fontId="2" fillId="7" borderId="36" xfId="0" applyNumberFormat="1" applyFont="1" applyFill="1" applyBorder="1" applyAlignment="1">
      <alignment vertical="center"/>
    </xf>
    <xf numFmtId="9" fontId="2" fillId="7" borderId="49" xfId="1" applyFont="1" applyFill="1" applyBorder="1" applyAlignment="1">
      <alignment horizontal="center" vertical="center"/>
    </xf>
    <xf numFmtId="0" fontId="0" fillId="16" borderId="66" xfId="0" applyFill="1" applyBorder="1" applyAlignment="1">
      <alignment vertical="center"/>
    </xf>
    <xf numFmtId="164" fontId="5" fillId="3" borderId="51" xfId="0" applyNumberFormat="1" applyFont="1" applyFill="1" applyBorder="1" applyAlignment="1">
      <alignment vertical="center"/>
    </xf>
    <xf numFmtId="0" fontId="4" fillId="11" borderId="7" xfId="0" applyFont="1" applyFill="1" applyBorder="1" applyAlignment="1">
      <alignment horizontal="center" vertical="center" wrapText="1"/>
    </xf>
    <xf numFmtId="0" fontId="2" fillId="19" borderId="1" xfId="0" applyFont="1" applyFill="1" applyBorder="1" applyAlignment="1">
      <alignment vertical="center" wrapText="1"/>
    </xf>
    <xf numFmtId="0" fontId="5" fillId="6" borderId="7" xfId="0" applyFont="1" applyFill="1" applyBorder="1" applyAlignment="1">
      <alignment horizontal="center" vertical="center" wrapText="1"/>
    </xf>
    <xf numFmtId="0" fontId="2" fillId="6" borderId="1" xfId="0" applyFont="1" applyFill="1" applyBorder="1" applyAlignment="1">
      <alignment vertical="center" wrapText="1"/>
    </xf>
    <xf numFmtId="0" fontId="5" fillId="5" borderId="7" xfId="0" applyFont="1" applyFill="1" applyBorder="1" applyAlignment="1">
      <alignment horizontal="center" vertical="center" wrapText="1"/>
    </xf>
    <xf numFmtId="0" fontId="2" fillId="5" borderId="1" xfId="0" applyFont="1" applyFill="1" applyBorder="1" applyAlignment="1">
      <alignment vertical="center" wrapText="1"/>
    </xf>
    <xf numFmtId="44" fontId="5" fillId="3" borderId="10" xfId="0" applyNumberFormat="1" applyFont="1" applyFill="1" applyBorder="1" applyAlignment="1">
      <alignment vertical="center"/>
    </xf>
    <xf numFmtId="0" fontId="35" fillId="0" borderId="0" xfId="0" applyFont="1" applyAlignment="1">
      <alignment horizontal="left" vertical="center"/>
    </xf>
    <xf numFmtId="44" fontId="0" fillId="7" borderId="1" xfId="0" applyNumberFormat="1" applyFill="1" applyBorder="1" applyAlignment="1">
      <alignment vertical="center"/>
    </xf>
    <xf numFmtId="7" fontId="0" fillId="7" borderId="8" xfId="0" applyNumberFormat="1" applyFill="1" applyBorder="1" applyAlignment="1">
      <alignment vertical="center"/>
    </xf>
    <xf numFmtId="0" fontId="5" fillId="22" borderId="7" xfId="0" applyFont="1" applyFill="1" applyBorder="1" applyAlignment="1">
      <alignment horizontal="center" vertical="center" wrapText="1"/>
    </xf>
    <xf numFmtId="0" fontId="5" fillId="22" borderId="1" xfId="0" applyFont="1" applyFill="1" applyBorder="1" applyAlignment="1">
      <alignment horizontal="center" vertical="center" wrapText="1"/>
    </xf>
    <xf numFmtId="0" fontId="5" fillId="19" borderId="9" xfId="0" applyFont="1" applyFill="1" applyBorder="1" applyAlignment="1">
      <alignment horizontal="center" vertical="center"/>
    </xf>
    <xf numFmtId="4" fontId="5" fillId="19" borderId="10" xfId="0" applyNumberFormat="1" applyFont="1" applyFill="1" applyBorder="1" applyAlignment="1">
      <alignment horizontal="center" vertical="center"/>
    </xf>
    <xf numFmtId="4" fontId="5" fillId="19" borderId="54" xfId="0" applyNumberFormat="1" applyFont="1" applyFill="1" applyBorder="1" applyAlignment="1">
      <alignment horizontal="center" vertical="center"/>
    </xf>
    <xf numFmtId="4" fontId="5" fillId="19" borderId="11" xfId="0" applyNumberFormat="1" applyFont="1" applyFill="1" applyBorder="1" applyAlignment="1">
      <alignment horizontal="center" vertical="center"/>
    </xf>
    <xf numFmtId="0" fontId="0" fillId="7" borderId="7" xfId="0" applyFill="1" applyBorder="1" applyAlignment="1">
      <alignment horizontal="center" vertical="center"/>
    </xf>
    <xf numFmtId="4" fontId="0" fillId="7" borderId="1" xfId="0" applyNumberFormat="1" applyFill="1" applyBorder="1" applyAlignment="1">
      <alignment horizontal="center" vertical="center"/>
    </xf>
    <xf numFmtId="0" fontId="5" fillId="25" borderId="7" xfId="0" applyFont="1" applyFill="1" applyBorder="1" applyAlignment="1">
      <alignment horizontal="center" vertical="center" wrapText="1"/>
    </xf>
    <xf numFmtId="0" fontId="5" fillId="25" borderId="1" xfId="0" applyFont="1" applyFill="1" applyBorder="1" applyAlignment="1">
      <alignment horizontal="center" vertical="center" wrapText="1"/>
    </xf>
    <xf numFmtId="0" fontId="5" fillId="24" borderId="9" xfId="0" applyFont="1" applyFill="1" applyBorder="1" applyAlignment="1">
      <alignment horizontal="center" vertical="center"/>
    </xf>
    <xf numFmtId="4" fontId="5" fillId="24" borderId="10" xfId="0" applyNumberFormat="1" applyFont="1" applyFill="1" applyBorder="1" applyAlignment="1">
      <alignment horizontal="center" vertical="center"/>
    </xf>
    <xf numFmtId="4" fontId="5" fillId="24" borderId="54" xfId="0" applyNumberFormat="1" applyFont="1" applyFill="1" applyBorder="1" applyAlignment="1">
      <alignment horizontal="center" vertical="center"/>
    </xf>
    <xf numFmtId="4" fontId="5" fillId="24" borderId="11" xfId="0" applyNumberFormat="1" applyFont="1" applyFill="1" applyBorder="1" applyAlignment="1">
      <alignment horizontal="center" vertical="center"/>
    </xf>
    <xf numFmtId="0" fontId="5" fillId="22" borderId="8" xfId="0" applyFont="1" applyFill="1" applyBorder="1" applyAlignment="1">
      <alignment horizontal="center" vertical="center" wrapText="1"/>
    </xf>
    <xf numFmtId="0" fontId="5" fillId="25" borderId="8" xfId="0" applyFont="1" applyFill="1" applyBorder="1" applyAlignment="1">
      <alignment horizontal="center" vertical="center" wrapText="1"/>
    </xf>
    <xf numFmtId="4" fontId="0" fillId="8" borderId="1" xfId="0" applyNumberFormat="1" applyFill="1" applyBorder="1" applyAlignment="1">
      <alignment horizontal="center" vertical="center"/>
    </xf>
    <xf numFmtId="4" fontId="0" fillId="8" borderId="8" xfId="0" applyNumberFormat="1" applyFill="1" applyBorder="1" applyAlignment="1">
      <alignment horizontal="center" vertical="center"/>
    </xf>
    <xf numFmtId="4" fontId="0" fillId="8" borderId="52" xfId="0" applyNumberFormat="1" applyFill="1" applyBorder="1" applyAlignment="1">
      <alignment horizontal="center" vertical="center" wrapText="1"/>
    </xf>
    <xf numFmtId="4" fontId="0" fillId="8" borderId="53" xfId="0" applyNumberFormat="1" applyFill="1" applyBorder="1" applyAlignment="1">
      <alignment horizontal="center" vertical="center" wrapText="1"/>
    </xf>
    <xf numFmtId="10" fontId="5" fillId="8" borderId="53" xfId="1" applyNumberFormat="1" applyFont="1" applyFill="1" applyBorder="1" applyAlignment="1">
      <alignment horizontal="center" vertical="center" wrapText="1"/>
    </xf>
    <xf numFmtId="0" fontId="20" fillId="2" borderId="51" xfId="0" applyFont="1" applyFill="1" applyBorder="1" applyAlignment="1">
      <alignment horizontal="justify" vertical="center" wrapText="1"/>
    </xf>
    <xf numFmtId="0" fontId="23" fillId="2" borderId="52" xfId="0" applyFont="1" applyFill="1" applyBorder="1" applyAlignment="1">
      <alignment horizontal="center" vertical="center" wrapText="1"/>
    </xf>
    <xf numFmtId="0" fontId="22" fillId="2" borderId="52" xfId="0" applyFont="1" applyFill="1" applyBorder="1" applyAlignment="1">
      <alignment horizontal="center" vertical="center" wrapText="1"/>
    </xf>
    <xf numFmtId="0" fontId="20" fillId="2" borderId="47" xfId="0" applyFont="1" applyFill="1" applyBorder="1" applyAlignment="1">
      <alignment horizontal="justify" vertical="center" wrapText="1"/>
    </xf>
    <xf numFmtId="0" fontId="20" fillId="2" borderId="47" xfId="0" applyFont="1" applyFill="1" applyBorder="1" applyAlignment="1">
      <alignment horizontal="center" vertical="center" wrapText="1"/>
    </xf>
    <xf numFmtId="0" fontId="20" fillId="2" borderId="53" xfId="0" applyFont="1" applyFill="1" applyBorder="1" applyAlignment="1">
      <alignment horizontal="justify" vertical="center" wrapText="1"/>
    </xf>
    <xf numFmtId="0" fontId="5" fillId="15" borderId="8" xfId="0" applyFont="1" applyFill="1" applyBorder="1" applyAlignment="1">
      <alignment horizontal="center" vertical="center"/>
    </xf>
    <xf numFmtId="3" fontId="5" fillId="15" borderId="11" xfId="1" applyNumberFormat="1" applyFont="1" applyFill="1" applyBorder="1" applyAlignment="1">
      <alignment horizontal="center" vertical="center"/>
    </xf>
    <xf numFmtId="0" fontId="20" fillId="23" borderId="51" xfId="0" applyFont="1" applyFill="1" applyBorder="1" applyAlignment="1">
      <alignment horizontal="justify" vertical="center" wrapText="1"/>
    </xf>
    <xf numFmtId="0" fontId="23" fillId="23" borderId="52" xfId="0" applyFont="1" applyFill="1" applyBorder="1" applyAlignment="1">
      <alignment horizontal="center" vertical="center" wrapText="1"/>
    </xf>
    <xf numFmtId="0" fontId="22" fillId="23" borderId="52" xfId="0" applyFont="1" applyFill="1" applyBorder="1" applyAlignment="1">
      <alignment horizontal="center" vertical="center" wrapText="1"/>
    </xf>
    <xf numFmtId="0" fontId="20" fillId="23" borderId="47" xfId="0" applyFont="1" applyFill="1" applyBorder="1" applyAlignment="1">
      <alignment horizontal="justify" vertical="center" wrapText="1"/>
    </xf>
    <xf numFmtId="0" fontId="20" fillId="23" borderId="47" xfId="0" applyFont="1" applyFill="1" applyBorder="1" applyAlignment="1">
      <alignment horizontal="center" vertical="center" wrapText="1"/>
    </xf>
    <xf numFmtId="0" fontId="20" fillId="23" borderId="53" xfId="0" applyFont="1" applyFill="1" applyBorder="1" applyAlignment="1">
      <alignment horizontal="justify" vertical="center" wrapText="1"/>
    </xf>
    <xf numFmtId="10" fontId="5" fillId="15" borderId="38" xfId="1" applyNumberFormat="1" applyFont="1" applyFill="1" applyBorder="1" applyAlignment="1">
      <alignment horizontal="center" vertical="center" wrapText="1"/>
    </xf>
    <xf numFmtId="3" fontId="5" fillId="15" borderId="65" xfId="1" applyNumberFormat="1" applyFont="1" applyFill="1" applyBorder="1" applyAlignment="1">
      <alignment horizontal="center" vertical="center"/>
    </xf>
    <xf numFmtId="10" fontId="5" fillId="15" borderId="16" xfId="1" applyNumberFormat="1" applyFont="1" applyFill="1" applyBorder="1" applyAlignment="1">
      <alignment horizontal="center" vertical="center" wrapText="1"/>
    </xf>
    <xf numFmtId="0" fontId="20" fillId="2" borderId="23" xfId="0" applyFont="1" applyFill="1" applyBorder="1" applyAlignment="1">
      <alignment horizontal="justify" vertical="center" wrapText="1"/>
    </xf>
    <xf numFmtId="0" fontId="20" fillId="23" borderId="53" xfId="0" applyFont="1" applyFill="1" applyBorder="1" applyAlignment="1">
      <alignment horizontal="center" vertical="center" wrapText="1"/>
    </xf>
    <xf numFmtId="10" fontId="5" fillId="8" borderId="23" xfId="1" applyNumberFormat="1" applyFont="1" applyFill="1" applyBorder="1" applyAlignment="1">
      <alignment horizontal="center" vertical="center"/>
    </xf>
    <xf numFmtId="44" fontId="2" fillId="8" borderId="8" xfId="2" applyFont="1" applyFill="1" applyBorder="1" applyAlignment="1">
      <alignment horizontal="center" vertical="center" wrapText="1"/>
    </xf>
    <xf numFmtId="0" fontId="20" fillId="17" borderId="51" xfId="0" applyFont="1" applyFill="1" applyBorder="1" applyAlignment="1">
      <alignment horizontal="justify" vertical="center" wrapText="1"/>
    </xf>
    <xf numFmtId="0" fontId="20" fillId="15" borderId="69" xfId="0" applyFont="1" applyFill="1" applyBorder="1" applyAlignment="1">
      <alignment vertical="center" wrapText="1"/>
    </xf>
    <xf numFmtId="0" fontId="20" fillId="15" borderId="20" xfId="0" applyFont="1" applyFill="1" applyBorder="1" applyAlignment="1">
      <alignment vertical="center" wrapText="1"/>
    </xf>
    <xf numFmtId="0" fontId="5" fillId="2" borderId="71" xfId="0" applyFont="1" applyFill="1" applyBorder="1" applyAlignment="1">
      <alignment horizontal="center" vertical="center" wrapText="1"/>
    </xf>
    <xf numFmtId="0" fontId="17" fillId="0" borderId="2" xfId="0" applyFont="1" applyBorder="1" applyAlignment="1">
      <alignment horizontal="left" vertical="center"/>
    </xf>
    <xf numFmtId="0" fontId="17" fillId="0" borderId="2" xfId="0" applyFont="1" applyBorder="1" applyAlignment="1">
      <alignment horizontal="justify" vertical="center"/>
    </xf>
    <xf numFmtId="0" fontId="17" fillId="0" borderId="0" xfId="0" applyFont="1" applyAlignment="1">
      <alignment horizontal="left" vertical="center"/>
    </xf>
    <xf numFmtId="0" fontId="17" fillId="0" borderId="0" xfId="0" applyFont="1" applyAlignment="1">
      <alignment horizontal="justify" vertical="center"/>
    </xf>
    <xf numFmtId="0" fontId="2" fillId="2" borderId="45" xfId="0" applyFont="1" applyFill="1" applyBorder="1" applyAlignment="1">
      <alignment vertical="center"/>
    </xf>
    <xf numFmtId="0" fontId="5" fillId="2" borderId="1" xfId="0" applyFont="1" applyFill="1" applyBorder="1" applyAlignment="1">
      <alignment horizontal="center" vertical="center" wrapText="1"/>
    </xf>
    <xf numFmtId="0" fontId="3" fillId="9" borderId="38" xfId="0" applyFont="1" applyFill="1" applyBorder="1" applyAlignment="1">
      <alignment horizontal="center" vertical="center"/>
    </xf>
    <xf numFmtId="0" fontId="5" fillId="2" borderId="7" xfId="0" applyFont="1" applyFill="1" applyBorder="1" applyAlignment="1">
      <alignment horizontal="center" vertical="center" wrapText="1"/>
    </xf>
    <xf numFmtId="0" fontId="3" fillId="9" borderId="8" xfId="0" applyFont="1" applyFill="1" applyBorder="1" applyAlignment="1">
      <alignment horizontal="center" vertical="center"/>
    </xf>
    <xf numFmtId="0" fontId="2" fillId="2" borderId="10" xfId="0" applyFont="1" applyFill="1" applyBorder="1" applyAlignment="1">
      <alignment vertical="center"/>
    </xf>
    <xf numFmtId="3" fontId="3" fillId="9" borderId="11" xfId="0" applyNumberFormat="1" applyFont="1" applyFill="1" applyBorder="1" applyAlignment="1">
      <alignment horizontal="center" vertical="center"/>
    </xf>
    <xf numFmtId="3" fontId="3" fillId="9" borderId="34" xfId="0" applyNumberFormat="1" applyFont="1" applyFill="1" applyBorder="1" applyAlignment="1">
      <alignment horizontal="center" vertical="center"/>
    </xf>
    <xf numFmtId="0" fontId="39" fillId="0" borderId="0" xfId="0" applyFont="1" applyAlignment="1">
      <alignment vertical="center" wrapText="1"/>
    </xf>
    <xf numFmtId="0" fontId="3" fillId="15" borderId="34" xfId="0" applyFont="1" applyFill="1" applyBorder="1" applyAlignment="1">
      <alignment horizontal="center" vertical="center" wrapText="1"/>
    </xf>
    <xf numFmtId="0" fontId="5" fillId="15" borderId="9" xfId="0" applyFont="1" applyFill="1" applyBorder="1" applyAlignment="1">
      <alignment vertical="center" wrapText="1"/>
    </xf>
    <xf numFmtId="0" fontId="0" fillId="7" borderId="14" xfId="0" applyFill="1" applyBorder="1" applyAlignment="1">
      <alignment vertical="justify" wrapText="1"/>
      <extLst>
        <ext xmlns:xfpb="http://schemas.microsoft.com/office/spreadsheetml/2022/featurepropertybag" uri="{C7286773-470A-42A8-94C5-96B5CB345126}">
          <xfpb:xfComplement i="0"/>
        </ext>
      </extLst>
    </xf>
    <xf numFmtId="0" fontId="0" fillId="0" borderId="16" xfId="0" applyBorder="1" applyAlignment="1">
      <alignment vertical="top" wrapText="1"/>
    </xf>
    <xf numFmtId="0" fontId="0" fillId="0" borderId="8" xfId="0" applyBorder="1" applyAlignment="1">
      <alignment vertical="top" wrapText="1"/>
    </xf>
    <xf numFmtId="0" fontId="0" fillId="0" borderId="8" xfId="0" applyBorder="1" applyAlignment="1">
      <alignment vertical="justify" wrapText="1"/>
    </xf>
    <xf numFmtId="0" fontId="0" fillId="0" borderId="11" xfId="0" applyBorder="1" applyAlignment="1">
      <alignment vertical="justify" wrapText="1"/>
    </xf>
    <xf numFmtId="0" fontId="0" fillId="0" borderId="38" xfId="0" applyBorder="1" applyAlignment="1">
      <alignment vertical="top" wrapText="1"/>
    </xf>
    <xf numFmtId="0" fontId="0" fillId="0" borderId="11" xfId="0" applyBorder="1" applyAlignment="1">
      <alignment vertical="top" wrapText="1"/>
    </xf>
    <xf numFmtId="0" fontId="0" fillId="14" borderId="14" xfId="0" applyFill="1" applyBorder="1" applyAlignment="1">
      <alignment horizontal="center" vertical="center"/>
    </xf>
    <xf numFmtId="0" fontId="0" fillId="7" borderId="16" xfId="0" applyFill="1" applyBorder="1" applyAlignment="1">
      <alignment horizontal="center" vertical="center"/>
      <extLst>
        <ext xmlns:xfpb="http://schemas.microsoft.com/office/spreadsheetml/2022/featurepropertybag" uri="{C7286773-470A-42A8-94C5-96B5CB345126}">
          <xfpb:xfComplement i="0"/>
        </ext>
      </extLst>
    </xf>
    <xf numFmtId="0" fontId="0" fillId="7" borderId="8" xfId="0" applyFill="1" applyBorder="1" applyAlignment="1">
      <alignment horizontal="center" vertical="center"/>
      <extLst>
        <ext xmlns:xfpb="http://schemas.microsoft.com/office/spreadsheetml/2022/featurepropertybag" uri="{C7286773-470A-42A8-94C5-96B5CB345126}">
          <xfpb:xfComplement i="0"/>
        </ext>
      </extLst>
    </xf>
    <xf numFmtId="0" fontId="0" fillId="7" borderId="11" xfId="0" applyFill="1" applyBorder="1" applyAlignment="1">
      <alignment horizontal="center" vertical="center"/>
      <extLst>
        <ext xmlns:xfpb="http://schemas.microsoft.com/office/spreadsheetml/2022/featurepropertybag" uri="{C7286773-470A-42A8-94C5-96B5CB345126}">
          <xfpb:xfComplement i="0"/>
        </ext>
      </extLst>
    </xf>
    <xf numFmtId="0" fontId="0" fillId="14" borderId="39" xfId="0" applyFill="1" applyBorder="1" applyAlignment="1">
      <alignment horizontal="center" vertical="center"/>
    </xf>
    <xf numFmtId="0" fontId="0" fillId="0" borderId="8" xfId="0" applyBorder="1" applyAlignment="1">
      <alignment horizontal="left" vertical="center" wrapText="1"/>
    </xf>
    <xf numFmtId="0" fontId="0" fillId="0" borderId="11" xfId="0" applyBorder="1" applyAlignment="1">
      <alignment horizontal="left" vertical="center" wrapText="1"/>
    </xf>
    <xf numFmtId="44" fontId="10" fillId="8" borderId="11" xfId="2" applyFont="1" applyFill="1" applyBorder="1" applyAlignment="1">
      <alignment horizontal="center" vertical="center" wrapText="1"/>
    </xf>
    <xf numFmtId="0" fontId="2" fillId="19" borderId="24" xfId="0" applyFont="1" applyFill="1" applyBorder="1" applyAlignment="1">
      <alignment horizontal="left" vertical="center" wrapText="1"/>
    </xf>
    <xf numFmtId="49" fontId="2" fillId="7" borderId="65" xfId="0" applyNumberFormat="1" applyFont="1" applyFill="1" applyBorder="1" applyAlignment="1">
      <alignment vertical="center"/>
    </xf>
    <xf numFmtId="49" fontId="2" fillId="7" borderId="73" xfId="0" applyNumberFormat="1" applyFont="1" applyFill="1" applyBorder="1" applyAlignment="1">
      <alignment vertical="center"/>
    </xf>
    <xf numFmtId="49" fontId="2" fillId="7" borderId="34" xfId="0" applyNumberFormat="1" applyFont="1" applyFill="1" applyBorder="1" applyAlignment="1">
      <alignment vertical="center"/>
    </xf>
    <xf numFmtId="0" fontId="2" fillId="14" borderId="32" xfId="0" applyFont="1" applyFill="1" applyBorder="1" applyAlignment="1">
      <alignment horizontal="left" vertical="center" wrapText="1"/>
    </xf>
    <xf numFmtId="44" fontId="2" fillId="7" borderId="65" xfId="0" applyNumberFormat="1" applyFont="1" applyFill="1" applyBorder="1" applyAlignment="1">
      <alignment vertical="center"/>
    </xf>
    <xf numFmtId="9" fontId="2" fillId="7" borderId="65" xfId="1" applyFont="1" applyFill="1" applyBorder="1" applyAlignment="1">
      <alignment horizontal="center" vertical="center"/>
    </xf>
    <xf numFmtId="44" fontId="2" fillId="8" borderId="65" xfId="0" applyNumberFormat="1" applyFont="1" applyFill="1" applyBorder="1" applyAlignment="1">
      <alignment vertical="center"/>
    </xf>
    <xf numFmtId="44" fontId="2" fillId="8" borderId="51" xfId="0" applyNumberFormat="1" applyFont="1" applyFill="1" applyBorder="1" applyAlignment="1">
      <alignment vertical="center"/>
    </xf>
    <xf numFmtId="44" fontId="2" fillId="7" borderId="73" xfId="0" applyNumberFormat="1" applyFont="1" applyFill="1" applyBorder="1" applyAlignment="1">
      <alignment vertical="center"/>
    </xf>
    <xf numFmtId="9" fontId="2" fillId="7" borderId="73" xfId="1" applyFont="1" applyFill="1" applyBorder="1" applyAlignment="1">
      <alignment horizontal="center" vertical="center"/>
    </xf>
    <xf numFmtId="44" fontId="2" fillId="8" borderId="73" xfId="0" applyNumberFormat="1" applyFont="1" applyFill="1" applyBorder="1" applyAlignment="1">
      <alignment vertical="center"/>
    </xf>
    <xf numFmtId="44" fontId="2" fillId="8" borderId="47" xfId="0" applyNumberFormat="1" applyFont="1" applyFill="1" applyBorder="1" applyAlignment="1">
      <alignment vertical="center"/>
    </xf>
    <xf numFmtId="44" fontId="2" fillId="7" borderId="34" xfId="0" applyNumberFormat="1" applyFont="1" applyFill="1" applyBorder="1" applyAlignment="1">
      <alignment vertical="center"/>
    </xf>
    <xf numFmtId="164" fontId="0" fillId="7" borderId="1" xfId="0" applyNumberFormat="1" applyFill="1" applyBorder="1" applyAlignment="1">
      <alignment vertical="center"/>
    </xf>
    <xf numFmtId="164" fontId="0" fillId="8" borderId="46" xfId="0" applyNumberFormat="1" applyFill="1" applyBorder="1" applyAlignment="1">
      <alignment vertical="center"/>
    </xf>
    <xf numFmtId="164" fontId="0" fillId="7" borderId="46" xfId="0" applyNumberFormat="1" applyFill="1" applyBorder="1" applyAlignment="1">
      <alignment vertical="center"/>
    </xf>
    <xf numFmtId="164" fontId="0" fillId="8" borderId="38" xfId="0" applyNumberFormat="1" applyFill="1" applyBorder="1" applyAlignment="1">
      <alignment vertical="center"/>
    </xf>
    <xf numFmtId="164" fontId="0" fillId="8" borderId="10" xfId="0" applyNumberFormat="1" applyFill="1" applyBorder="1" applyAlignment="1">
      <alignment vertical="center"/>
    </xf>
    <xf numFmtId="164" fontId="0" fillId="7" borderId="10" xfId="0" applyNumberFormat="1" applyFill="1" applyBorder="1" applyAlignment="1">
      <alignment vertical="center"/>
    </xf>
    <xf numFmtId="164" fontId="0" fillId="8" borderId="11" xfId="0" applyNumberFormat="1" applyFill="1" applyBorder="1" applyAlignment="1">
      <alignment vertical="center"/>
    </xf>
    <xf numFmtId="164" fontId="2" fillId="8" borderId="25" xfId="0" applyNumberFormat="1" applyFont="1" applyFill="1" applyBorder="1" applyAlignment="1">
      <alignment vertical="center"/>
    </xf>
    <xf numFmtId="0" fontId="0" fillId="8" borderId="55" xfId="0" applyFill="1" applyBorder="1" applyAlignment="1">
      <alignment vertical="center"/>
    </xf>
    <xf numFmtId="0" fontId="0" fillId="8" borderId="54" xfId="0" applyFill="1" applyBorder="1" applyAlignment="1">
      <alignment vertical="center"/>
    </xf>
    <xf numFmtId="164" fontId="0" fillId="8" borderId="54" xfId="0" applyNumberFormat="1" applyFill="1" applyBorder="1" applyAlignment="1">
      <alignment vertical="center"/>
    </xf>
    <xf numFmtId="2" fontId="2" fillId="8" borderId="41" xfId="0" applyNumberFormat="1" applyFont="1" applyFill="1" applyBorder="1" applyAlignment="1">
      <alignment horizontal="left" vertical="center"/>
    </xf>
    <xf numFmtId="2" fontId="2" fillId="8" borderId="7" xfId="0" applyNumberFormat="1" applyFont="1" applyFill="1" applyBorder="1" applyAlignment="1">
      <alignment horizontal="left" vertical="center"/>
    </xf>
    <xf numFmtId="2" fontId="2" fillId="8" borderId="9" xfId="0" applyNumberFormat="1" applyFont="1" applyFill="1" applyBorder="1" applyAlignment="1">
      <alignment horizontal="left" vertical="center"/>
    </xf>
    <xf numFmtId="164" fontId="0" fillId="8" borderId="67" xfId="0" applyNumberFormat="1" applyFill="1" applyBorder="1" applyAlignment="1">
      <alignment vertical="center"/>
    </xf>
    <xf numFmtId="164" fontId="0" fillId="7" borderId="67" xfId="0" applyNumberFormat="1" applyFill="1" applyBorder="1" applyAlignment="1">
      <alignment vertical="center"/>
    </xf>
    <xf numFmtId="0" fontId="2" fillId="19" borderId="43" xfId="0" applyFont="1" applyFill="1" applyBorder="1" applyAlignment="1">
      <alignment horizontal="left" vertical="center" wrapText="1"/>
    </xf>
    <xf numFmtId="0" fontId="2" fillId="14" borderId="24" xfId="0" applyFont="1" applyFill="1" applyBorder="1" applyAlignment="1">
      <alignment horizontal="left" vertical="center" wrapText="1"/>
    </xf>
    <xf numFmtId="0" fontId="5" fillId="3" borderId="7" xfId="0" applyFont="1" applyFill="1" applyBorder="1" applyAlignment="1">
      <alignment horizontal="center" vertical="center" wrapText="1"/>
    </xf>
    <xf numFmtId="0" fontId="5" fillId="19" borderId="7" xfId="0" applyFont="1" applyFill="1" applyBorder="1" applyAlignment="1">
      <alignment horizontal="center" vertical="center" wrapText="1"/>
    </xf>
    <xf numFmtId="164" fontId="5" fillId="3" borderId="11" xfId="0" applyNumberFormat="1" applyFont="1" applyFill="1" applyBorder="1" applyAlignment="1">
      <alignment vertical="center"/>
    </xf>
    <xf numFmtId="2" fontId="2" fillId="8" borderId="60" xfId="0" applyNumberFormat="1" applyFont="1" applyFill="1" applyBorder="1" applyAlignment="1">
      <alignment horizontal="left" vertical="center"/>
    </xf>
    <xf numFmtId="10" fontId="13" fillId="8" borderId="34" xfId="2" applyNumberFormat="1" applyFont="1" applyFill="1" applyBorder="1" applyAlignment="1">
      <alignment horizontal="right" vertical="center" wrapText="1"/>
    </xf>
    <xf numFmtId="44" fontId="2" fillId="8" borderId="55" xfId="0" applyNumberFormat="1" applyFont="1" applyFill="1" applyBorder="1" applyAlignment="1">
      <alignment vertical="center"/>
    </xf>
    <xf numFmtId="9" fontId="0" fillId="8" borderId="1" xfId="1" applyFont="1" applyFill="1" applyBorder="1" applyAlignment="1">
      <alignment horizontal="center" vertical="center"/>
    </xf>
    <xf numFmtId="0" fontId="2" fillId="14" borderId="41" xfId="0" applyFont="1" applyFill="1" applyBorder="1" applyAlignment="1">
      <alignment vertical="center" wrapText="1"/>
    </xf>
    <xf numFmtId="0" fontId="2" fillId="14" borderId="7" xfId="0" applyFont="1" applyFill="1" applyBorder="1" applyAlignment="1">
      <alignment vertical="center" wrapText="1"/>
    </xf>
    <xf numFmtId="0" fontId="2" fillId="14" borderId="9" xfId="0" applyFont="1" applyFill="1" applyBorder="1" applyAlignment="1">
      <alignment vertical="center" wrapText="1"/>
    </xf>
    <xf numFmtId="164" fontId="0" fillId="8" borderId="61" xfId="0" applyNumberFormat="1" applyFill="1" applyBorder="1" applyAlignment="1">
      <alignment vertical="center"/>
    </xf>
    <xf numFmtId="9" fontId="0" fillId="8" borderId="61" xfId="1" applyFont="1" applyFill="1" applyBorder="1" applyAlignment="1">
      <alignment horizontal="center" vertical="center"/>
    </xf>
    <xf numFmtId="164" fontId="0" fillId="7" borderId="61" xfId="0" applyNumberFormat="1" applyFill="1" applyBorder="1" applyAlignment="1">
      <alignment vertical="center"/>
    </xf>
    <xf numFmtId="44" fontId="0" fillId="0" borderId="0" xfId="2" applyFont="1" applyAlignment="1">
      <alignment vertical="center" wrapText="1"/>
    </xf>
    <xf numFmtId="0" fontId="5" fillId="0" borderId="1" xfId="0" applyFont="1" applyBorder="1" applyAlignment="1">
      <alignment horizontal="center" vertical="center" wrapText="1"/>
    </xf>
    <xf numFmtId="0" fontId="2" fillId="6" borderId="26" xfId="0" applyFont="1" applyFill="1" applyBorder="1" applyAlignment="1">
      <alignment horizontal="justify" vertical="center" wrapText="1"/>
    </xf>
    <xf numFmtId="9" fontId="0" fillId="8" borderId="46" xfId="1" applyFont="1" applyFill="1" applyBorder="1" applyAlignment="1">
      <alignment horizontal="center" vertical="center"/>
    </xf>
    <xf numFmtId="9" fontId="0" fillId="8" borderId="10" xfId="1" applyFont="1" applyFill="1" applyBorder="1" applyAlignment="1">
      <alignment horizontal="center" vertical="center"/>
    </xf>
    <xf numFmtId="9" fontId="0" fillId="8" borderId="67" xfId="1" applyFont="1" applyFill="1" applyBorder="1" applyAlignment="1">
      <alignment horizontal="center" vertical="center"/>
    </xf>
    <xf numFmtId="2" fontId="2" fillId="8" borderId="37" xfId="0" applyNumberFormat="1" applyFont="1" applyFill="1" applyBorder="1" applyAlignment="1">
      <alignment horizontal="left" vertical="center"/>
    </xf>
    <xf numFmtId="165" fontId="32" fillId="8" borderId="34" xfId="1" applyNumberFormat="1" applyFont="1" applyFill="1" applyBorder="1" applyAlignment="1">
      <alignment horizontal="right" vertical="center" wrapText="1"/>
    </xf>
    <xf numFmtId="0" fontId="0" fillId="0" borderId="24" xfId="0" applyBorder="1" applyAlignment="1">
      <alignment horizontal="center" vertical="center"/>
    </xf>
    <xf numFmtId="0" fontId="0" fillId="7" borderId="7" xfId="0" applyFill="1" applyBorder="1" applyAlignment="1">
      <alignment vertical="justify"/>
      <extLst>
        <ext xmlns:xfpb="http://schemas.microsoft.com/office/spreadsheetml/2022/featurepropertybag" uri="{C7286773-470A-42A8-94C5-96B5CB345126}">
          <xfpb:xfComplement i="0"/>
        </ext>
      </extLst>
    </xf>
    <xf numFmtId="0" fontId="45" fillId="0" borderId="38" xfId="0" applyFont="1" applyBorder="1" applyAlignment="1">
      <alignment wrapText="1"/>
    </xf>
    <xf numFmtId="0" fontId="45" fillId="0" borderId="65" xfId="0" applyFont="1" applyBorder="1" applyAlignment="1">
      <alignment wrapText="1"/>
    </xf>
    <xf numFmtId="0" fontId="5" fillId="3" borderId="77" xfId="0" applyFont="1" applyFill="1" applyBorder="1" applyAlignment="1">
      <alignment horizontal="center" vertical="center"/>
    </xf>
    <xf numFmtId="0" fontId="0" fillId="0" borderId="16" xfId="0" applyBorder="1" applyAlignment="1">
      <alignment vertical="center" wrapText="1"/>
    </xf>
    <xf numFmtId="44" fontId="0" fillId="8" borderId="1" xfId="2" applyFont="1" applyFill="1" applyBorder="1" applyAlignment="1">
      <alignment vertical="center" wrapText="1"/>
    </xf>
    <xf numFmtId="44" fontId="5" fillId="8" borderId="23" xfId="0" applyNumberFormat="1" applyFont="1" applyFill="1" applyBorder="1" applyAlignment="1">
      <alignment vertical="center"/>
    </xf>
    <xf numFmtId="44" fontId="0" fillId="7" borderId="46" xfId="0" applyNumberFormat="1" applyFill="1" applyBorder="1" applyAlignment="1">
      <alignment vertical="center"/>
    </xf>
    <xf numFmtId="7" fontId="0" fillId="7" borderId="38" xfId="0" applyNumberFormat="1" applyFill="1" applyBorder="1" applyAlignment="1">
      <alignment vertical="center"/>
    </xf>
    <xf numFmtId="0" fontId="5" fillId="3" borderId="61" xfId="0" applyFont="1" applyFill="1" applyBorder="1" applyAlignment="1">
      <alignment horizontal="center" vertical="center" wrapText="1"/>
    </xf>
    <xf numFmtId="0" fontId="5" fillId="3" borderId="62" xfId="0" applyFont="1" applyFill="1" applyBorder="1" applyAlignment="1">
      <alignment horizontal="center" vertical="center" wrapText="1"/>
    </xf>
    <xf numFmtId="7" fontId="4" fillId="8" borderId="11" xfId="0" applyNumberFormat="1" applyFont="1" applyFill="1" applyBorder="1" applyAlignment="1">
      <alignment vertical="center"/>
    </xf>
    <xf numFmtId="44" fontId="0" fillId="0" borderId="0" xfId="0" applyNumberFormat="1" applyAlignment="1">
      <alignment vertical="center"/>
    </xf>
    <xf numFmtId="0" fontId="47" fillId="0" borderId="8" xfId="0" applyFont="1" applyBorder="1" applyAlignment="1">
      <alignment horizontal="justify" vertical="center" wrapText="1"/>
    </xf>
    <xf numFmtId="0" fontId="5" fillId="5" borderId="32" xfId="0" applyFont="1" applyFill="1" applyBorder="1" applyAlignment="1">
      <alignment horizontal="center" vertical="center" wrapText="1"/>
    </xf>
    <xf numFmtId="0" fontId="5" fillId="6" borderId="32" xfId="0" applyFont="1" applyFill="1" applyBorder="1" applyAlignment="1">
      <alignment horizontal="center" vertical="center" wrapText="1"/>
    </xf>
    <xf numFmtId="0" fontId="5" fillId="3" borderId="32" xfId="0" applyFont="1" applyFill="1" applyBorder="1" applyAlignment="1">
      <alignment horizontal="center" vertical="center"/>
    </xf>
    <xf numFmtId="0" fontId="49" fillId="0" borderId="0" xfId="0" applyFont="1" applyAlignment="1">
      <alignment vertical="center"/>
    </xf>
    <xf numFmtId="44" fontId="4" fillId="15" borderId="23" xfId="0" applyNumberFormat="1" applyFont="1" applyFill="1" applyBorder="1" applyAlignment="1">
      <alignment horizontal="center" vertical="center"/>
    </xf>
    <xf numFmtId="165" fontId="2" fillId="8" borderId="15" xfId="1" applyNumberFormat="1" applyFont="1" applyFill="1" applyBorder="1" applyAlignment="1">
      <alignment horizontal="right" vertical="center" wrapText="1"/>
    </xf>
    <xf numFmtId="2" fontId="2" fillId="8" borderId="14" xfId="0" applyNumberFormat="1" applyFont="1" applyFill="1" applyBorder="1" applyAlignment="1">
      <alignment horizontal="left" vertical="center"/>
    </xf>
    <xf numFmtId="164" fontId="0" fillId="8" borderId="18" xfId="0" applyNumberFormat="1" applyFill="1" applyBorder="1" applyAlignment="1">
      <alignment vertical="center"/>
    </xf>
    <xf numFmtId="164" fontId="0" fillId="7" borderId="18" xfId="0" applyNumberFormat="1" applyFill="1" applyBorder="1" applyAlignment="1">
      <alignment vertical="center"/>
    </xf>
    <xf numFmtId="164" fontId="0" fillId="8" borderId="16" xfId="0" applyNumberFormat="1" applyFill="1" applyBorder="1" applyAlignment="1">
      <alignment vertical="center"/>
    </xf>
    <xf numFmtId="0" fontId="0" fillId="8" borderId="78" xfId="0" applyFill="1" applyBorder="1" applyAlignment="1">
      <alignment vertical="center"/>
    </xf>
    <xf numFmtId="164" fontId="0" fillId="8" borderId="78" xfId="0" applyNumberFormat="1" applyFill="1" applyBorder="1" applyAlignment="1">
      <alignment vertical="center"/>
    </xf>
    <xf numFmtId="44" fontId="2" fillId="8" borderId="36" xfId="0" applyNumberFormat="1" applyFont="1" applyFill="1" applyBorder="1" applyAlignment="1">
      <alignment vertical="center" wrapText="1"/>
    </xf>
    <xf numFmtId="0" fontId="5" fillId="5" borderId="32" xfId="0" applyFont="1" applyFill="1" applyBorder="1" applyAlignment="1">
      <alignment vertical="center" wrapText="1"/>
    </xf>
    <xf numFmtId="0" fontId="46" fillId="6" borderId="32" xfId="0" applyFont="1" applyFill="1" applyBorder="1" applyAlignment="1">
      <alignment vertical="center" wrapText="1"/>
    </xf>
    <xf numFmtId="0" fontId="5" fillId="3" borderId="32" xfId="0" applyFont="1" applyFill="1" applyBorder="1" applyAlignment="1">
      <alignment vertical="center" wrapText="1"/>
    </xf>
    <xf numFmtId="164" fontId="2" fillId="0" borderId="0" xfId="0" applyNumberFormat="1" applyFont="1" applyAlignment="1">
      <alignment horizontal="center" vertical="center"/>
    </xf>
    <xf numFmtId="0" fontId="2" fillId="3" borderId="1" xfId="0" applyFont="1" applyFill="1" applyBorder="1" applyAlignment="1">
      <alignment horizontal="left" vertical="center" wrapText="1"/>
    </xf>
    <xf numFmtId="0" fontId="2" fillId="0" borderId="0" xfId="0" applyFont="1" applyAlignment="1">
      <alignment vertical="center"/>
    </xf>
    <xf numFmtId="0" fontId="20" fillId="2" borderId="23" xfId="0" applyFont="1" applyFill="1" applyBorder="1" applyAlignment="1">
      <alignment horizontal="center" vertical="center" wrapText="1"/>
    </xf>
    <xf numFmtId="0" fontId="0" fillId="7" borderId="7" xfId="0" applyFill="1" applyBorder="1" applyAlignment="1">
      <alignment vertical="center" wrapText="1"/>
      <extLst>
        <ext xmlns:xfpb="http://schemas.microsoft.com/office/spreadsheetml/2022/featurepropertybag" uri="{C7286773-470A-42A8-94C5-96B5CB345126}">
          <xfpb:xfComplement i="0"/>
        </ext>
      </extLst>
    </xf>
    <xf numFmtId="0" fontId="43" fillId="3" borderId="32" xfId="0" applyFont="1" applyFill="1" applyBorder="1" applyAlignment="1">
      <alignment vertical="center"/>
    </xf>
    <xf numFmtId="49" fontId="2" fillId="7" borderId="5" xfId="0" applyNumberFormat="1" applyFont="1" applyFill="1" applyBorder="1" applyAlignment="1">
      <alignment vertical="center"/>
    </xf>
    <xf numFmtId="49" fontId="2" fillId="7" borderId="81" xfId="0" applyNumberFormat="1" applyFont="1" applyFill="1" applyBorder="1" applyAlignment="1">
      <alignment vertical="center"/>
    </xf>
    <xf numFmtId="49" fontId="2" fillId="7" borderId="81" xfId="0" applyNumberFormat="1" applyFont="1" applyFill="1" applyBorder="1" applyAlignment="1">
      <alignment vertical="center" wrapText="1"/>
    </xf>
    <xf numFmtId="49" fontId="2" fillId="7" borderId="21" xfId="0" applyNumberFormat="1" applyFont="1" applyFill="1" applyBorder="1" applyAlignment="1">
      <alignment vertical="center" wrapText="1"/>
    </xf>
    <xf numFmtId="49" fontId="2" fillId="7" borderId="50" xfId="0" applyNumberFormat="1" applyFont="1" applyFill="1" applyBorder="1" applyAlignment="1">
      <alignment vertical="center"/>
    </xf>
    <xf numFmtId="0" fontId="2" fillId="6" borderId="60" xfId="0" applyFont="1" applyFill="1" applyBorder="1" applyAlignment="1">
      <alignment horizontal="justify" vertical="center" wrapText="1"/>
    </xf>
    <xf numFmtId="0" fontId="4" fillId="3" borderId="26"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5" fillId="12" borderId="2" xfId="0" applyFont="1" applyFill="1" applyBorder="1" applyAlignment="1">
      <alignment vertical="center" wrapText="1"/>
    </xf>
    <xf numFmtId="0" fontId="5" fillId="12" borderId="3" xfId="0" applyFont="1" applyFill="1" applyBorder="1" applyAlignment="1">
      <alignment vertical="center" wrapText="1"/>
    </xf>
    <xf numFmtId="0" fontId="5" fillId="2" borderId="32" xfId="0" applyFont="1" applyFill="1" applyBorder="1" applyAlignment="1">
      <alignment horizontal="center" vertical="center"/>
    </xf>
    <xf numFmtId="0" fontId="5" fillId="2" borderId="50" xfId="0" applyFont="1" applyFill="1" applyBorder="1" applyAlignment="1">
      <alignment horizontal="center" vertical="center"/>
    </xf>
    <xf numFmtId="0" fontId="5" fillId="19" borderId="32" xfId="0" applyFont="1" applyFill="1" applyBorder="1" applyAlignment="1">
      <alignment horizontal="center" vertical="center" wrapText="1"/>
    </xf>
    <xf numFmtId="0" fontId="5" fillId="19" borderId="50" xfId="0" applyFont="1" applyFill="1" applyBorder="1" applyAlignment="1">
      <alignment horizontal="center" vertical="center"/>
    </xf>
    <xf numFmtId="0" fontId="20" fillId="19" borderId="41" xfId="0" applyFont="1" applyFill="1" applyBorder="1" applyAlignment="1">
      <alignment horizontal="center" vertical="center" wrapText="1"/>
    </xf>
    <xf numFmtId="0" fontId="20" fillId="19" borderId="46" xfId="0" applyFont="1" applyFill="1" applyBorder="1" applyAlignment="1">
      <alignment horizontal="center" vertical="center" wrapText="1"/>
    </xf>
    <xf numFmtId="0" fontId="0" fillId="19" borderId="46" xfId="0" applyFill="1" applyBorder="1" applyAlignment="1">
      <alignment horizontal="center" vertical="center"/>
    </xf>
    <xf numFmtId="0" fontId="0" fillId="19" borderId="38" xfId="0" applyFill="1" applyBorder="1" applyAlignment="1">
      <alignment horizontal="center" vertical="center"/>
    </xf>
    <xf numFmtId="0" fontId="20" fillId="24" borderId="41" xfId="0" applyFont="1" applyFill="1" applyBorder="1" applyAlignment="1">
      <alignment horizontal="center" vertical="center" wrapText="1"/>
    </xf>
    <xf numFmtId="0" fontId="20" fillId="24" borderId="46" xfId="0" applyFont="1" applyFill="1" applyBorder="1" applyAlignment="1">
      <alignment horizontal="center" vertical="center" wrapText="1"/>
    </xf>
    <xf numFmtId="0" fontId="0" fillId="24" borderId="46" xfId="0" applyFill="1" applyBorder="1" applyAlignment="1">
      <alignment horizontal="center" vertical="center"/>
    </xf>
    <xf numFmtId="0" fontId="0" fillId="24" borderId="38" xfId="0" applyFill="1" applyBorder="1" applyAlignment="1">
      <alignment horizontal="center" vertical="center"/>
    </xf>
    <xf numFmtId="0" fontId="0" fillId="0" borderId="32" xfId="0" applyBorder="1" applyAlignment="1">
      <alignment horizontal="left" vertical="top" wrapText="1"/>
    </xf>
    <xf numFmtId="0" fontId="0" fillId="0" borderId="40" xfId="0" applyBorder="1" applyAlignment="1">
      <alignment horizontal="left" vertical="top"/>
    </xf>
    <xf numFmtId="0" fontId="0" fillId="0" borderId="50" xfId="0" applyBorder="1" applyAlignment="1">
      <alignment horizontal="left" vertical="top"/>
    </xf>
    <xf numFmtId="0" fontId="20" fillId="15" borderId="9" xfId="0" applyFont="1" applyFill="1" applyBorder="1" applyAlignment="1">
      <alignment horizontal="justify" vertical="center" wrapText="1"/>
    </xf>
    <xf numFmtId="0" fontId="0" fillId="15" borderId="10" xfId="0" applyFill="1" applyBorder="1"/>
    <xf numFmtId="0" fontId="20" fillId="15" borderId="7" xfId="0" applyFont="1" applyFill="1" applyBorder="1" applyAlignment="1">
      <alignment horizontal="justify" vertical="center" wrapText="1"/>
    </xf>
    <xf numFmtId="0" fontId="0" fillId="15" borderId="1" xfId="0" applyFill="1" applyBorder="1"/>
    <xf numFmtId="0" fontId="20" fillId="15" borderId="39" xfId="0" applyFont="1" applyFill="1" applyBorder="1" applyAlignment="1">
      <alignment horizontal="justify" vertical="center" wrapText="1"/>
    </xf>
    <xf numFmtId="0" fontId="0" fillId="15" borderId="68" xfId="0" applyFill="1" applyBorder="1"/>
    <xf numFmtId="0" fontId="20" fillId="19" borderId="32" xfId="0" applyFont="1" applyFill="1" applyBorder="1" applyAlignment="1">
      <alignment horizontal="center" vertical="center" wrapText="1"/>
    </xf>
    <xf numFmtId="0" fontId="20" fillId="19" borderId="40" xfId="0" applyFont="1" applyFill="1" applyBorder="1" applyAlignment="1">
      <alignment horizontal="center" vertical="center" wrapText="1"/>
    </xf>
    <xf numFmtId="0" fontId="20" fillId="19" borderId="50" xfId="0" applyFont="1" applyFill="1" applyBorder="1" applyAlignment="1">
      <alignment horizontal="center" vertical="center" wrapText="1"/>
    </xf>
    <xf numFmtId="0" fontId="21" fillId="0" borderId="32" xfId="0" applyFont="1" applyBorder="1" applyAlignment="1">
      <alignment horizontal="justify" vertical="center" wrapText="1"/>
    </xf>
    <xf numFmtId="0" fontId="0" fillId="0" borderId="40" xfId="0" applyBorder="1" applyAlignment="1">
      <alignment vertical="center" wrapText="1"/>
    </xf>
    <xf numFmtId="0" fontId="0" fillId="0" borderId="50" xfId="0" applyBorder="1" applyAlignment="1">
      <alignment vertical="center" wrapText="1"/>
    </xf>
    <xf numFmtId="0" fontId="21" fillId="0" borderId="32" xfId="0" applyFont="1" applyBorder="1" applyAlignment="1">
      <alignment horizontal="justify" vertical="top" wrapText="1"/>
    </xf>
    <xf numFmtId="0" fontId="0" fillId="0" borderId="40" xfId="0" applyBorder="1" applyAlignment="1">
      <alignment vertical="top" wrapText="1"/>
    </xf>
    <xf numFmtId="0" fontId="0" fillId="0" borderId="50" xfId="0" applyBorder="1" applyAlignment="1">
      <alignment vertical="top" wrapText="1"/>
    </xf>
    <xf numFmtId="0" fontId="20" fillId="15" borderId="60" xfId="0" applyFont="1" applyFill="1" applyBorder="1" applyAlignment="1">
      <alignment horizontal="center" vertical="center" wrapText="1"/>
    </xf>
    <xf numFmtId="0" fontId="0" fillId="15" borderId="67" xfId="0" applyFill="1" applyBorder="1" applyAlignment="1">
      <alignment horizontal="center"/>
    </xf>
    <xf numFmtId="0" fontId="0" fillId="15" borderId="34" xfId="0" applyFill="1" applyBorder="1" applyAlignment="1">
      <alignment horizontal="center"/>
    </xf>
    <xf numFmtId="0" fontId="20" fillId="15" borderId="41" xfId="0" applyFont="1" applyFill="1" applyBorder="1" applyAlignment="1">
      <alignment horizontal="justify" vertical="center" wrapText="1"/>
    </xf>
    <xf numFmtId="0" fontId="0" fillId="15" borderId="46" xfId="0" applyFill="1" applyBorder="1"/>
    <xf numFmtId="0" fontId="20" fillId="15" borderId="59" xfId="0" applyFont="1" applyFill="1" applyBorder="1" applyAlignment="1">
      <alignment horizontal="justify" vertical="center" wrapText="1"/>
    </xf>
    <xf numFmtId="0" fontId="20" fillId="15" borderId="3" xfId="0" applyFont="1" applyFill="1" applyBorder="1" applyAlignment="1">
      <alignment horizontal="justify" vertical="center" wrapText="1"/>
    </xf>
    <xf numFmtId="0" fontId="20" fillId="15" borderId="20" xfId="0" applyFont="1" applyFill="1" applyBorder="1" applyAlignment="1">
      <alignment horizontal="justify" vertical="center" wrapText="1"/>
    </xf>
    <xf numFmtId="0" fontId="20" fillId="15" borderId="22" xfId="0" applyFont="1" applyFill="1" applyBorder="1" applyAlignment="1">
      <alignment horizontal="justify" vertical="center" wrapText="1"/>
    </xf>
    <xf numFmtId="0" fontId="20" fillId="5" borderId="32" xfId="0" applyFont="1" applyFill="1" applyBorder="1" applyAlignment="1">
      <alignment horizontal="center" vertical="center" wrapText="1"/>
    </xf>
    <xf numFmtId="0" fontId="20" fillId="5" borderId="40" xfId="0" applyFont="1" applyFill="1" applyBorder="1" applyAlignment="1">
      <alignment horizontal="center" vertical="center" wrapText="1"/>
    </xf>
    <xf numFmtId="0" fontId="20" fillId="5" borderId="50" xfId="0" applyFont="1" applyFill="1" applyBorder="1" applyAlignment="1">
      <alignment horizontal="center" vertical="center" wrapText="1"/>
    </xf>
    <xf numFmtId="0" fontId="20" fillId="15" borderId="32" xfId="0" applyFont="1" applyFill="1" applyBorder="1" applyAlignment="1">
      <alignment horizontal="center" vertical="center" wrapText="1"/>
    </xf>
    <xf numFmtId="0" fontId="20" fillId="15" borderId="40" xfId="0" applyFont="1" applyFill="1" applyBorder="1" applyAlignment="1">
      <alignment horizontal="center" vertical="center" wrapText="1"/>
    </xf>
    <xf numFmtId="0" fontId="20" fillId="15" borderId="50" xfId="0" applyFont="1" applyFill="1" applyBorder="1" applyAlignment="1">
      <alignment horizontal="center" vertical="center" wrapText="1"/>
    </xf>
    <xf numFmtId="0" fontId="38" fillId="0" borderId="32" xfId="0" applyFont="1" applyBorder="1" applyAlignment="1">
      <alignment horizontal="justify" vertical="center" wrapText="1"/>
    </xf>
    <xf numFmtId="0" fontId="2" fillId="0" borderId="40" xfId="0" applyFont="1" applyBorder="1" applyAlignment="1">
      <alignment vertical="center" wrapText="1"/>
    </xf>
    <xf numFmtId="0" fontId="2" fillId="0" borderId="50" xfId="0" applyFont="1" applyBorder="1" applyAlignment="1">
      <alignment vertical="center" wrapText="1"/>
    </xf>
    <xf numFmtId="0" fontId="20" fillId="15" borderId="43" xfId="0" applyFont="1" applyFill="1" applyBorder="1" applyAlignment="1">
      <alignment horizontal="left" vertical="center" wrapText="1"/>
    </xf>
    <xf numFmtId="0" fontId="20" fillId="15" borderId="44" xfId="0" applyFont="1" applyFill="1" applyBorder="1" applyAlignment="1">
      <alignment horizontal="left" vertical="center" wrapText="1"/>
    </xf>
    <xf numFmtId="0" fontId="38" fillId="0" borderId="32" xfId="0" applyFont="1" applyBorder="1" applyAlignment="1">
      <alignment horizontal="left" vertical="top" wrapText="1"/>
    </xf>
    <xf numFmtId="0" fontId="38" fillId="0" borderId="40" xfId="0" applyFont="1" applyBorder="1" applyAlignment="1">
      <alignment horizontal="left" vertical="top" wrapText="1"/>
    </xf>
    <xf numFmtId="0" fontId="38" fillId="0" borderId="50" xfId="0" applyFont="1" applyBorder="1" applyAlignment="1">
      <alignment horizontal="left" vertical="top" wrapText="1"/>
    </xf>
    <xf numFmtId="0" fontId="20" fillId="15" borderId="69" xfId="0" applyFont="1" applyFill="1" applyBorder="1" applyAlignment="1">
      <alignment horizontal="justify" vertical="center" wrapText="1"/>
    </xf>
    <xf numFmtId="0" fontId="20" fillId="15" borderId="70" xfId="0" applyFont="1" applyFill="1" applyBorder="1" applyAlignment="1">
      <alignment horizontal="justify" vertical="center" wrapText="1"/>
    </xf>
    <xf numFmtId="0" fontId="20" fillId="18" borderId="32" xfId="0" applyFont="1" applyFill="1" applyBorder="1" applyAlignment="1">
      <alignment horizontal="center" vertical="center" wrapText="1"/>
    </xf>
    <xf numFmtId="0" fontId="20" fillId="18" borderId="50" xfId="0" applyFont="1" applyFill="1" applyBorder="1" applyAlignment="1">
      <alignment horizontal="center" vertical="center" wrapText="1"/>
    </xf>
    <xf numFmtId="0" fontId="0" fillId="10" borderId="32" xfId="0" applyFill="1" applyBorder="1" applyAlignment="1">
      <alignment horizontal="left" vertical="top" wrapText="1"/>
    </xf>
    <xf numFmtId="0" fontId="0" fillId="10" borderId="50" xfId="0" applyFill="1" applyBorder="1" applyAlignment="1">
      <alignment horizontal="left" vertical="top"/>
    </xf>
    <xf numFmtId="0" fontId="2" fillId="6" borderId="37" xfId="0" applyFont="1" applyFill="1" applyBorder="1" applyAlignment="1">
      <alignment horizontal="justify" vertical="center" wrapText="1"/>
    </xf>
    <xf numFmtId="0" fontId="2" fillId="6" borderId="13" xfId="0" applyFont="1" applyFill="1" applyBorder="1" applyAlignment="1">
      <alignment horizontal="justify" vertical="center" wrapText="1"/>
    </xf>
    <xf numFmtId="0" fontId="2" fillId="6" borderId="39" xfId="0" applyFont="1" applyFill="1" applyBorder="1" applyAlignment="1">
      <alignment horizontal="justify" vertical="center" wrapText="1"/>
    </xf>
    <xf numFmtId="0" fontId="2" fillId="14" borderId="37" xfId="0" applyFont="1" applyFill="1" applyBorder="1" applyAlignment="1">
      <alignment horizontal="left" vertical="center" wrapText="1"/>
    </xf>
    <xf numFmtId="0" fontId="2" fillId="14" borderId="13" xfId="0" applyFont="1" applyFill="1" applyBorder="1" applyAlignment="1">
      <alignment horizontal="left" vertical="center" wrapText="1"/>
    </xf>
    <xf numFmtId="0" fontId="5" fillId="3" borderId="53" xfId="0" applyFont="1" applyFill="1" applyBorder="1" applyAlignment="1">
      <alignment horizontal="center" vertical="center" wrapText="1"/>
    </xf>
    <xf numFmtId="0" fontId="0" fillId="0" borderId="51" xfId="0" applyBorder="1" applyAlignment="1">
      <alignment horizontal="center" vertical="center" wrapText="1"/>
    </xf>
    <xf numFmtId="0" fontId="6" fillId="4" borderId="37" xfId="0" applyFont="1" applyFill="1" applyBorder="1" applyAlignment="1">
      <alignment horizontal="center" vertical="center"/>
    </xf>
    <xf numFmtId="0" fontId="6" fillId="4" borderId="61" xfId="0" applyFont="1" applyFill="1" applyBorder="1" applyAlignment="1">
      <alignment horizontal="center" vertical="center"/>
    </xf>
    <xf numFmtId="0" fontId="0" fillId="4" borderId="61" xfId="0" applyFill="1" applyBorder="1" applyAlignment="1">
      <alignment horizontal="center" vertical="center"/>
    </xf>
    <xf numFmtId="0" fontId="0" fillId="4" borderId="62" xfId="0" applyFill="1" applyBorder="1" applyAlignment="1">
      <alignment horizontal="center" vertical="center"/>
    </xf>
    <xf numFmtId="0" fontId="5" fillId="3" borderId="35" xfId="0" applyFont="1" applyFill="1" applyBorder="1" applyAlignment="1">
      <alignment horizontal="center" vertical="center" wrapText="1"/>
    </xf>
    <xf numFmtId="0" fontId="0" fillId="3" borderId="36" xfId="0" applyFill="1" applyBorder="1" applyAlignment="1">
      <alignment horizontal="center" vertical="center" wrapText="1"/>
    </xf>
    <xf numFmtId="0" fontId="5" fillId="3" borderId="36" xfId="0" applyFont="1" applyFill="1" applyBorder="1" applyAlignment="1">
      <alignment horizontal="center" vertical="center" wrapText="1"/>
    </xf>
    <xf numFmtId="0" fontId="9" fillId="21" borderId="24" xfId="0" applyFont="1" applyFill="1" applyBorder="1" applyAlignment="1">
      <alignment horizontal="center" vertical="center" wrapText="1"/>
    </xf>
    <xf numFmtId="0" fontId="9" fillId="21" borderId="31" xfId="0" applyFont="1" applyFill="1" applyBorder="1" applyAlignment="1">
      <alignment horizontal="center" vertical="center" wrapText="1"/>
    </xf>
    <xf numFmtId="0" fontId="9" fillId="21" borderId="43" xfId="0" applyFont="1" applyFill="1" applyBorder="1" applyAlignment="1">
      <alignment horizontal="center" vertical="center" wrapText="1"/>
    </xf>
    <xf numFmtId="0" fontId="9" fillId="21" borderId="44" xfId="0" applyFont="1" applyFill="1" applyBorder="1" applyAlignment="1">
      <alignment horizontal="center" vertical="center" wrapText="1"/>
    </xf>
    <xf numFmtId="0" fontId="5" fillId="6" borderId="79" xfId="0" applyFont="1" applyFill="1" applyBorder="1" applyAlignment="1">
      <alignment horizontal="center" vertical="center" wrapText="1"/>
    </xf>
    <xf numFmtId="0" fontId="5" fillId="6" borderId="80" xfId="0" applyFont="1" applyFill="1" applyBorder="1" applyAlignment="1">
      <alignment horizontal="center" vertical="center" wrapText="1"/>
    </xf>
    <xf numFmtId="0" fontId="5" fillId="6" borderId="75" xfId="0" applyFont="1" applyFill="1" applyBorder="1" applyAlignment="1">
      <alignment horizontal="center" vertical="center" wrapText="1"/>
    </xf>
    <xf numFmtId="0" fontId="5" fillId="6" borderId="76"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19" borderId="47" xfId="0" applyFont="1" applyFill="1" applyBorder="1" applyAlignment="1">
      <alignment horizontal="center" vertical="center" wrapText="1"/>
    </xf>
    <xf numFmtId="0" fontId="5" fillId="14" borderId="53" xfId="0" applyFont="1" applyFill="1" applyBorder="1" applyAlignment="1">
      <alignment horizontal="center" vertical="center" wrapText="1"/>
    </xf>
    <xf numFmtId="0" fontId="5" fillId="14" borderId="47" xfId="0" applyFont="1" applyFill="1" applyBorder="1" applyAlignment="1">
      <alignment horizontal="center" vertical="center" wrapText="1"/>
    </xf>
    <xf numFmtId="0" fontId="2" fillId="14" borderId="39" xfId="0" applyFont="1" applyFill="1" applyBorder="1" applyAlignment="1">
      <alignment horizontal="left" vertical="center" wrapText="1"/>
    </xf>
    <xf numFmtId="0" fontId="2" fillId="19" borderId="26" xfId="0" applyFont="1" applyFill="1" applyBorder="1" applyAlignment="1">
      <alignment horizontal="left" vertical="center" wrapText="1"/>
    </xf>
    <xf numFmtId="0" fontId="2" fillId="19" borderId="24" xfId="0" applyFont="1" applyFill="1" applyBorder="1" applyAlignment="1">
      <alignment horizontal="left" vertical="center" wrapText="1"/>
    </xf>
    <xf numFmtId="0" fontId="2" fillId="19" borderId="43" xfId="0" applyFont="1" applyFill="1" applyBorder="1" applyAlignment="1">
      <alignment horizontal="left" vertical="center" wrapText="1"/>
    </xf>
    <xf numFmtId="0" fontId="2" fillId="6" borderId="42" xfId="0" applyFont="1" applyFill="1" applyBorder="1" applyAlignment="1">
      <alignment horizontal="justify" vertical="center" wrapText="1"/>
    </xf>
    <xf numFmtId="0" fontId="2" fillId="6" borderId="31" xfId="0" applyFont="1" applyFill="1" applyBorder="1" applyAlignment="1">
      <alignment horizontal="justify" vertical="center" wrapText="1"/>
    </xf>
    <xf numFmtId="0" fontId="2" fillId="6" borderId="44" xfId="0" applyFont="1" applyFill="1" applyBorder="1" applyAlignment="1">
      <alignment horizontal="justify" vertical="center" wrapText="1"/>
    </xf>
    <xf numFmtId="0" fontId="0" fillId="0" borderId="47" xfId="0" applyBorder="1" applyAlignment="1">
      <alignment horizontal="center" vertical="center" wrapText="1"/>
    </xf>
    <xf numFmtId="0" fontId="2" fillId="14" borderId="24" xfId="0" applyFont="1" applyFill="1" applyBorder="1" applyAlignment="1">
      <alignment horizontal="left" vertical="center" wrapText="1"/>
    </xf>
    <xf numFmtId="0" fontId="2" fillId="6" borderId="26" xfId="0" applyFont="1" applyFill="1" applyBorder="1" applyAlignment="1">
      <alignment horizontal="left" vertical="center" wrapText="1"/>
    </xf>
    <xf numFmtId="0" fontId="2" fillId="6" borderId="24" xfId="0" applyFont="1" applyFill="1" applyBorder="1" applyAlignment="1">
      <alignment horizontal="left" vertical="center" wrapText="1"/>
    </xf>
    <xf numFmtId="0" fontId="2" fillId="6" borderId="43" xfId="0" applyFont="1" applyFill="1" applyBorder="1" applyAlignment="1">
      <alignment horizontal="left" vertical="center" wrapText="1"/>
    </xf>
    <xf numFmtId="0" fontId="6" fillId="4" borderId="32" xfId="0" applyFont="1" applyFill="1" applyBorder="1" applyAlignment="1">
      <alignment horizontal="center" vertical="center" wrapText="1"/>
    </xf>
    <xf numFmtId="0" fontId="6" fillId="4" borderId="40" xfId="0" applyFont="1" applyFill="1" applyBorder="1" applyAlignment="1">
      <alignment horizontal="center" vertical="center" wrapText="1"/>
    </xf>
    <xf numFmtId="0" fontId="6" fillId="4" borderId="50" xfId="0" applyFont="1" applyFill="1" applyBorder="1" applyAlignment="1">
      <alignment horizontal="center" vertical="center" wrapText="1"/>
    </xf>
    <xf numFmtId="0" fontId="5" fillId="5" borderId="47" xfId="0" applyFont="1" applyFill="1" applyBorder="1" applyAlignment="1">
      <alignment horizontal="center" vertical="center" wrapText="1"/>
    </xf>
    <xf numFmtId="0" fontId="5" fillId="5" borderId="47" xfId="0" applyFont="1" applyFill="1" applyBorder="1" applyAlignment="1">
      <alignment horizontal="center" vertical="center"/>
    </xf>
    <xf numFmtId="0" fontId="5" fillId="5" borderId="51" xfId="0" applyFont="1" applyFill="1" applyBorder="1" applyAlignment="1">
      <alignment horizontal="center" vertical="center"/>
    </xf>
    <xf numFmtId="0" fontId="0" fillId="0" borderId="29" xfId="0" applyBorder="1" applyAlignment="1">
      <alignment horizontal="center" vertical="center" wrapText="1"/>
    </xf>
    <xf numFmtId="0" fontId="2" fillId="19" borderId="4" xfId="0" applyFont="1" applyFill="1" applyBorder="1" applyAlignment="1">
      <alignment horizontal="left" vertical="center" wrapText="1"/>
    </xf>
    <xf numFmtId="0" fontId="2" fillId="19" borderId="59" xfId="0" applyFont="1" applyFill="1" applyBorder="1" applyAlignment="1">
      <alignment horizontal="left" vertical="center" wrapText="1"/>
    </xf>
    <xf numFmtId="0" fontId="2" fillId="19" borderId="20" xfId="0" applyFont="1" applyFill="1" applyBorder="1" applyAlignment="1">
      <alignment horizontal="left" vertical="center" wrapText="1"/>
    </xf>
    <xf numFmtId="0" fontId="2" fillId="14" borderId="69" xfId="0" applyFont="1" applyFill="1" applyBorder="1" applyAlignment="1">
      <alignment horizontal="left" vertical="center" wrapText="1"/>
    </xf>
    <xf numFmtId="0" fontId="2" fillId="14" borderId="59" xfId="0" applyFont="1" applyFill="1" applyBorder="1" applyAlignment="1">
      <alignment horizontal="left" vertical="center" wrapText="1"/>
    </xf>
    <xf numFmtId="0" fontId="2" fillId="14" borderId="74" xfId="0" applyFont="1" applyFill="1" applyBorder="1" applyAlignment="1">
      <alignment horizontal="left" vertical="center" wrapText="1"/>
    </xf>
    <xf numFmtId="0" fontId="2" fillId="6" borderId="41" xfId="0" applyFont="1" applyFill="1" applyBorder="1" applyAlignment="1">
      <alignment horizontal="justify" vertical="center" wrapText="1"/>
    </xf>
    <xf numFmtId="0" fontId="2" fillId="6" borderId="7" xfId="0" applyFont="1" applyFill="1" applyBorder="1" applyAlignment="1">
      <alignment horizontal="justify" vertical="center" wrapText="1"/>
    </xf>
    <xf numFmtId="0" fontId="2" fillId="6" borderId="9" xfId="0" applyFont="1" applyFill="1" applyBorder="1" applyAlignment="1">
      <alignment horizontal="justify" vertical="center" wrapText="1"/>
    </xf>
    <xf numFmtId="0" fontId="5" fillId="3" borderId="26" xfId="0" applyFont="1" applyFill="1" applyBorder="1" applyAlignment="1">
      <alignment horizontal="center" vertical="center" wrapText="1"/>
    </xf>
    <xf numFmtId="0" fontId="0" fillId="0" borderId="24" xfId="0" applyBorder="1" applyAlignment="1">
      <alignment horizontal="center" vertical="center" wrapText="1"/>
    </xf>
    <xf numFmtId="0" fontId="0" fillId="3" borderId="29" xfId="0" applyFill="1" applyBorder="1" applyAlignment="1">
      <alignment horizontal="center" vertical="center" wrapText="1"/>
    </xf>
    <xf numFmtId="0" fontId="0" fillId="0" borderId="61" xfId="0" applyBorder="1" applyAlignment="1">
      <alignment horizontal="center" vertical="center"/>
    </xf>
    <xf numFmtId="0" fontId="0" fillId="0" borderId="62" xfId="0" applyBorder="1" applyAlignment="1">
      <alignment horizontal="center" vertical="center"/>
    </xf>
    <xf numFmtId="0" fontId="2" fillId="6" borderId="35" xfId="0" applyFont="1" applyFill="1" applyBorder="1" applyAlignment="1">
      <alignment horizontal="justify" vertical="center" wrapText="1"/>
    </xf>
    <xf numFmtId="0" fontId="2" fillId="6" borderId="28" xfId="0" applyFont="1" applyFill="1" applyBorder="1" applyAlignment="1">
      <alignment horizontal="justify" vertical="center" wrapText="1"/>
    </xf>
    <xf numFmtId="0" fontId="2" fillId="6" borderId="36" xfId="0" applyFont="1" applyFill="1" applyBorder="1" applyAlignment="1">
      <alignment horizontal="justify" vertical="center" wrapText="1"/>
    </xf>
    <xf numFmtId="0" fontId="2" fillId="6" borderId="4" xfId="0" applyFont="1" applyFill="1" applyBorder="1" applyAlignment="1">
      <alignment horizontal="justify" vertical="center" wrapText="1"/>
    </xf>
    <xf numFmtId="0" fontId="2" fillId="6" borderId="59" xfId="0" applyFont="1" applyFill="1" applyBorder="1" applyAlignment="1">
      <alignment horizontal="justify" vertical="center" wrapText="1"/>
    </xf>
    <xf numFmtId="0" fontId="2" fillId="6" borderId="20" xfId="0" applyFont="1" applyFill="1" applyBorder="1" applyAlignment="1">
      <alignment horizontal="justify" vertical="center" wrapText="1"/>
    </xf>
    <xf numFmtId="0" fontId="2" fillId="19" borderId="41" xfId="0" applyFont="1" applyFill="1" applyBorder="1" applyAlignment="1">
      <alignment horizontal="left" vertical="center" wrapText="1"/>
    </xf>
    <xf numFmtId="0" fontId="2" fillId="19" borderId="7" xfId="0" applyFont="1" applyFill="1" applyBorder="1" applyAlignment="1">
      <alignment horizontal="left" vertical="center" wrapText="1"/>
    </xf>
    <xf numFmtId="0" fontId="2" fillId="19" borderId="9" xfId="0" applyFont="1" applyFill="1" applyBorder="1" applyAlignment="1">
      <alignment horizontal="left" vertical="center" wrapText="1"/>
    </xf>
    <xf numFmtId="0" fontId="5" fillId="3" borderId="29" xfId="0" applyFont="1" applyFill="1" applyBorder="1" applyAlignment="1">
      <alignment horizontal="center" vertical="center" wrapText="1"/>
    </xf>
    <xf numFmtId="0" fontId="2" fillId="14" borderId="43" xfId="0" applyFont="1" applyFill="1" applyBorder="1" applyAlignment="1">
      <alignment horizontal="left" vertical="center" wrapText="1"/>
    </xf>
    <xf numFmtId="0" fontId="2" fillId="14" borderId="26" xfId="0" applyFont="1" applyFill="1" applyBorder="1" applyAlignment="1">
      <alignment horizontal="left" vertical="center" wrapText="1"/>
    </xf>
    <xf numFmtId="0" fontId="32" fillId="0" borderId="26" xfId="0" applyFont="1" applyBorder="1" applyAlignment="1">
      <alignment horizontal="left" vertical="top" wrapText="1"/>
    </xf>
    <xf numFmtId="0" fontId="32" fillId="0" borderId="63" xfId="0" applyFont="1" applyBorder="1" applyAlignment="1">
      <alignment horizontal="left" vertical="top" wrapText="1"/>
    </xf>
    <xf numFmtId="0" fontId="32" fillId="0" borderId="27" xfId="0" applyFont="1" applyBorder="1" applyAlignment="1">
      <alignment horizontal="left" vertical="top" wrapText="1"/>
    </xf>
    <xf numFmtId="0" fontId="32" fillId="0" borderId="43" xfId="0" applyFont="1" applyBorder="1" applyAlignment="1">
      <alignment horizontal="left" vertical="top" wrapText="1"/>
    </xf>
    <xf numFmtId="0" fontId="32" fillId="0" borderId="64" xfId="0" applyFont="1" applyBorder="1" applyAlignment="1">
      <alignment horizontal="left" vertical="top" wrapText="1"/>
    </xf>
    <xf numFmtId="0" fontId="32" fillId="0" borderId="52" xfId="0" applyFont="1" applyBorder="1" applyAlignment="1">
      <alignment horizontal="left" vertical="top" wrapText="1"/>
    </xf>
    <xf numFmtId="0" fontId="0" fillId="0" borderId="43" xfId="0" applyBorder="1" applyAlignment="1">
      <alignment horizontal="center" vertical="center" wrapText="1"/>
    </xf>
    <xf numFmtId="0" fontId="5" fillId="3" borderId="43" xfId="0" applyFont="1" applyFill="1" applyBorder="1" applyAlignment="1">
      <alignment horizontal="center" vertical="center" wrapText="1"/>
    </xf>
    <xf numFmtId="0" fontId="5" fillId="3" borderId="64"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9" fillId="21" borderId="41" xfId="0" applyFont="1" applyFill="1" applyBorder="1" applyAlignment="1">
      <alignment horizontal="center" vertical="center" wrapText="1"/>
    </xf>
    <xf numFmtId="0" fontId="9" fillId="21" borderId="56" xfId="0" applyFont="1" applyFill="1" applyBorder="1" applyAlignment="1">
      <alignment horizontal="center" vertical="center" wrapText="1"/>
    </xf>
    <xf numFmtId="0" fontId="9" fillId="21" borderId="7" xfId="0" applyFont="1" applyFill="1" applyBorder="1" applyAlignment="1">
      <alignment horizontal="center" vertical="center" wrapText="1"/>
    </xf>
    <xf numFmtId="0" fontId="9" fillId="21" borderId="2" xfId="0" applyFont="1" applyFill="1" applyBorder="1" applyAlignment="1">
      <alignment horizontal="center" vertical="center" wrapText="1"/>
    </xf>
    <xf numFmtId="0" fontId="9" fillId="21" borderId="9" xfId="0" applyFont="1" applyFill="1" applyBorder="1" applyAlignment="1">
      <alignment horizontal="center" vertical="center" wrapText="1"/>
    </xf>
    <xf numFmtId="0" fontId="9" fillId="21" borderId="45"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6" borderId="59" xfId="0" applyFont="1" applyFill="1" applyBorder="1" applyAlignment="1">
      <alignment horizontal="center" vertical="center" wrapText="1"/>
    </xf>
    <xf numFmtId="0" fontId="5" fillId="6" borderId="74" xfId="0" applyFont="1" applyFill="1" applyBorder="1" applyAlignment="1">
      <alignment horizontal="center" vertical="center" wrapText="1"/>
    </xf>
    <xf numFmtId="0" fontId="5" fillId="19" borderId="24" xfId="0" applyFont="1" applyFill="1" applyBorder="1" applyAlignment="1">
      <alignment horizontal="center" vertical="center" wrapText="1"/>
    </xf>
    <xf numFmtId="0" fontId="2" fillId="19" borderId="14" xfId="0" applyFont="1" applyFill="1" applyBorder="1" applyAlignment="1">
      <alignment horizontal="left" vertical="center" wrapText="1"/>
    </xf>
    <xf numFmtId="0" fontId="4" fillId="3" borderId="9" xfId="0" applyFont="1" applyFill="1" applyBorder="1" applyAlignment="1">
      <alignment horizontal="right" vertical="center"/>
    </xf>
    <xf numFmtId="0" fontId="4" fillId="3" borderId="10" xfId="0" applyFont="1" applyFill="1" applyBorder="1" applyAlignment="1">
      <alignment horizontal="right" vertical="center"/>
    </xf>
    <xf numFmtId="0" fontId="6" fillId="3" borderId="32"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6" fillId="3" borderId="50"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3" borderId="61" xfId="0" applyFont="1" applyFill="1" applyBorder="1" applyAlignment="1">
      <alignment horizontal="center" vertical="center" wrapText="1"/>
    </xf>
    <xf numFmtId="0" fontId="0" fillId="3" borderId="41" xfId="0" applyFill="1" applyBorder="1" applyAlignment="1">
      <alignment horizontal="center" vertical="center" wrapText="1"/>
    </xf>
    <xf numFmtId="0" fontId="0" fillId="3" borderId="46" xfId="0" applyFill="1" applyBorder="1" applyAlignment="1">
      <alignment horizontal="center" vertical="center" wrapText="1"/>
    </xf>
    <xf numFmtId="0" fontId="0" fillId="3" borderId="7" xfId="0" applyFill="1" applyBorder="1" applyAlignment="1">
      <alignment horizontal="center" vertical="center" wrapText="1"/>
    </xf>
    <xf numFmtId="0" fontId="0" fillId="3" borderId="1" xfId="0" applyFill="1" applyBorder="1" applyAlignment="1">
      <alignment horizontal="center" vertical="center" wrapText="1"/>
    </xf>
    <xf numFmtId="0" fontId="4" fillId="15" borderId="32" xfId="0" applyFont="1" applyFill="1" applyBorder="1" applyAlignment="1">
      <alignment horizontal="center" vertical="center"/>
    </xf>
    <xf numFmtId="0" fontId="4" fillId="15" borderId="40" xfId="0" applyFont="1" applyFill="1" applyBorder="1" applyAlignment="1">
      <alignment horizontal="center" vertical="center"/>
    </xf>
    <xf numFmtId="0" fontId="4" fillId="15" borderId="50" xfId="0" applyFont="1" applyFill="1" applyBorder="1" applyAlignment="1">
      <alignment horizontal="center" vertical="center"/>
    </xf>
    <xf numFmtId="0" fontId="42" fillId="4" borderId="32" xfId="0" applyFont="1" applyFill="1" applyBorder="1" applyAlignment="1">
      <alignment horizontal="center" vertical="center"/>
    </xf>
    <xf numFmtId="0" fontId="42" fillId="4" borderId="40" xfId="0" applyFont="1" applyFill="1" applyBorder="1" applyAlignment="1">
      <alignment horizontal="center" vertical="center"/>
    </xf>
    <xf numFmtId="0" fontId="42" fillId="4" borderId="50" xfId="0" applyFont="1" applyFill="1" applyBorder="1" applyAlignment="1">
      <alignment horizontal="center" vertical="center"/>
    </xf>
    <xf numFmtId="0" fontId="5" fillId="21" borderId="1" xfId="0" applyFont="1" applyFill="1" applyBorder="1" applyAlignment="1">
      <alignment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vertical="center" wrapText="1"/>
    </xf>
    <xf numFmtId="0" fontId="5" fillId="3" borderId="38" xfId="0" applyFont="1" applyFill="1" applyBorder="1" applyAlignment="1">
      <alignment horizontal="center" vertical="center" wrapText="1"/>
    </xf>
    <xf numFmtId="0" fontId="0" fillId="3" borderId="8" xfId="0"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2" fillId="0" borderId="63" xfId="0" applyFont="1" applyBorder="1" applyAlignment="1">
      <alignment horizontal="center" vertical="center"/>
    </xf>
    <xf numFmtId="0" fontId="2" fillId="0" borderId="0" xfId="0" applyFont="1" applyAlignment="1">
      <alignment horizontal="center" vertical="center"/>
    </xf>
    <xf numFmtId="0" fontId="5" fillId="3" borderId="32" xfId="0" applyFont="1" applyFill="1" applyBorder="1" applyAlignment="1">
      <alignment horizontal="center" vertical="center"/>
    </xf>
    <xf numFmtId="0" fontId="5" fillId="3" borderId="40" xfId="0" applyFont="1" applyFill="1" applyBorder="1" applyAlignment="1">
      <alignment horizontal="center" vertical="center"/>
    </xf>
    <xf numFmtId="0" fontId="5" fillId="3" borderId="50" xfId="0" applyFont="1" applyFill="1" applyBorder="1" applyAlignment="1">
      <alignment horizontal="center" vertical="center"/>
    </xf>
    <xf numFmtId="0" fontId="2" fillId="0" borderId="63" xfId="0" applyFont="1" applyBorder="1" applyAlignment="1">
      <alignment horizontal="center" vertical="center" wrapText="1"/>
    </xf>
    <xf numFmtId="0" fontId="2" fillId="0" borderId="64" xfId="0" applyFont="1" applyBorder="1" applyAlignment="1">
      <alignment horizontal="center" vertical="center" wrapText="1"/>
    </xf>
    <xf numFmtId="0" fontId="5" fillId="15" borderId="26" xfId="0" applyFont="1" applyFill="1" applyBorder="1" applyAlignment="1">
      <alignment horizontal="center" vertical="center" wrapText="1"/>
    </xf>
    <xf numFmtId="0" fontId="5" fillId="15" borderId="63" xfId="0" applyFont="1" applyFill="1" applyBorder="1" applyAlignment="1">
      <alignment horizontal="center" vertical="center" wrapText="1"/>
    </xf>
    <xf numFmtId="0" fontId="5" fillId="15" borderId="27" xfId="0" applyFont="1" applyFill="1" applyBorder="1" applyAlignment="1">
      <alignment horizontal="center" vertical="center" wrapText="1"/>
    </xf>
    <xf numFmtId="0" fontId="5" fillId="15" borderId="24" xfId="0" applyFont="1" applyFill="1" applyBorder="1" applyAlignment="1">
      <alignment horizontal="center" vertical="center" wrapText="1"/>
    </xf>
    <xf numFmtId="0" fontId="5" fillId="15" borderId="0" xfId="0" applyFont="1" applyFill="1" applyAlignment="1">
      <alignment horizontal="center" vertical="center" wrapText="1"/>
    </xf>
    <xf numFmtId="0" fontId="5" fillId="15" borderId="48" xfId="0" applyFont="1" applyFill="1" applyBorder="1" applyAlignment="1">
      <alignment horizontal="center" vertical="center" wrapText="1"/>
    </xf>
    <xf numFmtId="0" fontId="5" fillId="15" borderId="43" xfId="0" applyFont="1" applyFill="1" applyBorder="1" applyAlignment="1">
      <alignment horizontal="center" vertical="center" wrapText="1"/>
    </xf>
    <xf numFmtId="0" fontId="5" fillId="15" borderId="64" xfId="0" applyFont="1" applyFill="1" applyBorder="1" applyAlignment="1">
      <alignment horizontal="center" vertical="center" wrapText="1"/>
    </xf>
    <xf numFmtId="0" fontId="5" fillId="15" borderId="52" xfId="0" applyFont="1" applyFill="1" applyBorder="1" applyAlignment="1">
      <alignment horizontal="center" vertical="center" wrapText="1"/>
    </xf>
    <xf numFmtId="0" fontId="2" fillId="0" borderId="26" xfId="0" applyFont="1" applyBorder="1" applyAlignment="1">
      <alignment horizontal="left" vertical="top" wrapText="1"/>
    </xf>
    <xf numFmtId="0" fontId="2" fillId="0" borderId="63" xfId="0" applyFont="1" applyBorder="1" applyAlignment="1">
      <alignment horizontal="left" vertical="top" wrapText="1"/>
    </xf>
    <xf numFmtId="0" fontId="2" fillId="0" borderId="27" xfId="0" applyFont="1" applyBorder="1" applyAlignment="1">
      <alignment horizontal="left" vertical="top" wrapText="1"/>
    </xf>
    <xf numFmtId="0" fontId="2" fillId="0" borderId="43" xfId="0" applyFont="1" applyBorder="1" applyAlignment="1">
      <alignment horizontal="left" vertical="top" wrapText="1"/>
    </xf>
    <xf numFmtId="0" fontId="2" fillId="0" borderId="64" xfId="0" applyFont="1" applyBorder="1" applyAlignment="1">
      <alignment horizontal="left" vertical="top" wrapText="1"/>
    </xf>
    <xf numFmtId="0" fontId="2" fillId="0" borderId="52" xfId="0" applyFont="1" applyBorder="1" applyAlignment="1">
      <alignment horizontal="left" vertical="top" wrapText="1"/>
    </xf>
    <xf numFmtId="0" fontId="10" fillId="15" borderId="32" xfId="0" applyFont="1" applyFill="1" applyBorder="1" applyAlignment="1">
      <alignment horizontal="center" vertical="center" wrapText="1"/>
    </xf>
    <xf numFmtId="0" fontId="0" fillId="15" borderId="33" xfId="0" applyFill="1" applyBorder="1" applyAlignment="1">
      <alignment horizontal="center" vertical="center" wrapText="1"/>
    </xf>
    <xf numFmtId="0" fontId="10" fillId="8" borderId="32" xfId="0" applyFont="1" applyFill="1" applyBorder="1" applyAlignment="1">
      <alignment horizontal="center" vertical="center" wrapText="1"/>
    </xf>
    <xf numFmtId="0" fontId="10" fillId="8" borderId="33" xfId="0" applyFont="1" applyFill="1" applyBorder="1" applyAlignment="1">
      <alignment horizontal="center" vertical="center" wrapText="1"/>
    </xf>
    <xf numFmtId="0" fontId="0" fillId="8" borderId="33" xfId="0" applyFill="1" applyBorder="1" applyAlignment="1">
      <alignment horizontal="center" vertical="center" wrapText="1"/>
    </xf>
    <xf numFmtId="0" fontId="10" fillId="15" borderId="33" xfId="0" applyFont="1" applyFill="1" applyBorder="1" applyAlignment="1">
      <alignment horizontal="center" vertical="center" wrapText="1"/>
    </xf>
    <xf numFmtId="0" fontId="2" fillId="0" borderId="32" xfId="0" applyFont="1" applyBorder="1" applyAlignment="1">
      <alignment horizontal="left" vertical="top" wrapText="1"/>
    </xf>
    <xf numFmtId="0" fontId="2" fillId="0" borderId="40" xfId="0" applyFont="1" applyBorder="1" applyAlignment="1">
      <alignment horizontal="left" vertical="top" wrapText="1"/>
    </xf>
    <xf numFmtId="0" fontId="2" fillId="0" borderId="50" xfId="0" applyFont="1" applyBorder="1" applyAlignment="1">
      <alignment horizontal="left" vertical="top" wrapText="1"/>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7" fillId="2" borderId="5" xfId="0" applyFont="1" applyFill="1" applyBorder="1" applyAlignment="1">
      <alignment horizontal="center" vertical="center"/>
    </xf>
    <xf numFmtId="0" fontId="3" fillId="9" borderId="35" xfId="0" applyFont="1" applyFill="1" applyBorder="1" applyAlignment="1">
      <alignment horizontal="center" vertical="center"/>
    </xf>
    <xf numFmtId="0" fontId="0" fillId="0" borderId="28" xfId="0" applyBorder="1" applyAlignment="1">
      <alignment horizontal="center" vertical="center"/>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0" borderId="17" xfId="0" applyFont="1" applyFill="1" applyBorder="1" applyAlignment="1">
      <alignment horizontal="left" vertical="center" wrapText="1"/>
    </xf>
    <xf numFmtId="0" fontId="2" fillId="10" borderId="19" xfId="0" applyFont="1" applyFill="1" applyBorder="1" applyAlignment="1">
      <alignment vertical="center" wrapText="1"/>
    </xf>
    <xf numFmtId="0" fontId="2" fillId="10" borderId="19" xfId="0" applyFont="1" applyFill="1" applyBorder="1" applyAlignment="1">
      <alignment horizontal="left" vertical="center" wrapText="1"/>
    </xf>
    <xf numFmtId="0" fontId="2" fillId="10" borderId="17" xfId="0" applyFont="1" applyFill="1" applyBorder="1" applyAlignment="1">
      <alignment horizontal="center" vertical="center"/>
    </xf>
    <xf numFmtId="0" fontId="2" fillId="10" borderId="19" xfId="0" applyFont="1" applyFill="1" applyBorder="1" applyAlignment="1">
      <alignment horizontal="center" vertical="center"/>
    </xf>
    <xf numFmtId="3" fontId="2" fillId="7" borderId="28" xfId="0" applyNumberFormat="1" applyFont="1" applyFill="1" applyBorder="1" applyAlignment="1">
      <alignment horizontal="center" vertical="center"/>
    </xf>
    <xf numFmtId="2" fontId="2" fillId="10" borderId="71" xfId="0" applyNumberFormat="1" applyFont="1" applyFill="1" applyBorder="1" applyAlignment="1">
      <alignment horizontal="left" vertical="center" wrapText="1"/>
    </xf>
    <xf numFmtId="2" fontId="0" fillId="0" borderId="72" xfId="0" applyNumberFormat="1" applyBorder="1" applyAlignment="1">
      <alignment vertical="center"/>
    </xf>
    <xf numFmtId="3" fontId="2" fillId="13" borderId="28" xfId="0" applyNumberFormat="1" applyFont="1" applyFill="1" applyBorder="1" applyAlignment="1">
      <alignment horizontal="center" vertical="center"/>
    </xf>
    <xf numFmtId="0" fontId="2" fillId="10" borderId="14" xfId="0" applyFont="1" applyFill="1" applyBorder="1" applyAlignment="1">
      <alignment horizontal="center" vertical="center" wrapText="1"/>
    </xf>
    <xf numFmtId="0" fontId="2" fillId="10" borderId="17" xfId="0" applyFont="1" applyFill="1" applyBorder="1" applyAlignment="1">
      <alignment horizontal="justify" vertical="center" wrapText="1"/>
    </xf>
    <xf numFmtId="0" fontId="2" fillId="10" borderId="19" xfId="0" applyFont="1" applyFill="1" applyBorder="1" applyAlignment="1">
      <alignment horizontal="justify" vertical="center" wrapText="1"/>
    </xf>
    <xf numFmtId="0" fontId="2" fillId="10" borderId="18" xfId="0" applyFont="1" applyFill="1" applyBorder="1" applyAlignment="1">
      <alignment horizontal="justify" vertical="center" wrapText="1"/>
    </xf>
    <xf numFmtId="0" fontId="2" fillId="10" borderId="18" xfId="0" applyFont="1" applyFill="1" applyBorder="1" applyAlignment="1">
      <alignment horizontal="left" vertical="center" wrapText="1"/>
    </xf>
    <xf numFmtId="0" fontId="2" fillId="10" borderId="18" xfId="0" applyFont="1" applyFill="1" applyBorder="1" applyAlignment="1">
      <alignment horizontal="center" vertical="center"/>
    </xf>
    <xf numFmtId="0" fontId="2" fillId="10" borderId="71" xfId="0" applyFont="1" applyFill="1" applyBorder="1" applyAlignment="1">
      <alignment horizontal="center" vertical="center" wrapText="1"/>
    </xf>
    <xf numFmtId="0" fontId="2" fillId="10" borderId="58" xfId="0" applyFont="1" applyFill="1" applyBorder="1" applyAlignment="1">
      <alignment horizontal="center" vertical="center" wrapText="1"/>
    </xf>
    <xf numFmtId="0" fontId="2" fillId="10" borderId="72" xfId="0" applyFont="1" applyFill="1" applyBorder="1" applyAlignment="1">
      <alignment horizontal="center" vertical="center" wrapText="1"/>
    </xf>
    <xf numFmtId="0" fontId="2" fillId="0" borderId="17" xfId="0" applyFont="1" applyBorder="1" applyAlignment="1">
      <alignment horizontal="left" vertical="center" wrapText="1"/>
    </xf>
    <xf numFmtId="0" fontId="2" fillId="0" borderId="19" xfId="0" applyFont="1" applyBorder="1" applyAlignment="1">
      <alignment horizontal="left" vertical="center" wrapText="1"/>
    </xf>
    <xf numFmtId="0" fontId="2" fillId="0" borderId="18" xfId="0" applyFont="1" applyBorder="1" applyAlignment="1">
      <alignment horizontal="left" vertical="center" wrapText="1"/>
    </xf>
    <xf numFmtId="0" fontId="2" fillId="0" borderId="71"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72" xfId="0" applyFont="1" applyBorder="1" applyAlignment="1">
      <alignment horizontal="center" vertical="center" wrapText="1"/>
    </xf>
    <xf numFmtId="0" fontId="3" fillId="2" borderId="20" xfId="0" applyFont="1" applyFill="1" applyBorder="1" applyAlignment="1">
      <alignment horizontal="center" vertical="center" wrapText="1"/>
    </xf>
    <xf numFmtId="0" fontId="5" fillId="2" borderId="21" xfId="0" applyFont="1" applyFill="1" applyBorder="1" applyAlignment="1">
      <alignment vertical="center" wrapText="1"/>
    </xf>
    <xf numFmtId="0" fontId="5" fillId="2" borderId="22" xfId="0" applyFont="1" applyFill="1" applyBorder="1" applyAlignment="1">
      <alignment vertical="center" wrapText="1"/>
    </xf>
    <xf numFmtId="3" fontId="2" fillId="13" borderId="29" xfId="0" applyNumberFormat="1" applyFont="1" applyFill="1" applyBorder="1" applyAlignment="1">
      <alignment horizontal="center" vertical="center"/>
    </xf>
    <xf numFmtId="3" fontId="2" fillId="7" borderId="8" xfId="0" applyNumberFormat="1" applyFont="1" applyFill="1" applyBorder="1" applyAlignment="1">
      <alignment horizontal="center" vertical="center"/>
    </xf>
    <xf numFmtId="0" fontId="3" fillId="2" borderId="9" xfId="0" applyFont="1" applyFill="1" applyBorder="1" applyAlignment="1">
      <alignment horizontal="center" vertical="center" wrapText="1"/>
    </xf>
    <xf numFmtId="0" fontId="5" fillId="2" borderId="10" xfId="0" applyFont="1" applyFill="1" applyBorder="1" applyAlignment="1">
      <alignment vertical="center" wrapText="1"/>
    </xf>
    <xf numFmtId="0" fontId="3" fillId="2" borderId="60" xfId="0" applyFont="1" applyFill="1" applyBorder="1" applyAlignment="1">
      <alignment horizontal="center" vertical="center" wrapText="1"/>
    </xf>
    <xf numFmtId="0" fontId="5" fillId="2" borderId="67" xfId="0" applyFont="1" applyFill="1" applyBorder="1" applyAlignment="1">
      <alignment vertical="center" wrapText="1"/>
    </xf>
    <xf numFmtId="0" fontId="0" fillId="0" borderId="67" xfId="0" applyBorder="1" applyAlignment="1">
      <alignment vertical="center"/>
    </xf>
    <xf numFmtId="0" fontId="2" fillId="10" borderId="71" xfId="0" applyFont="1" applyFill="1" applyBorder="1" applyAlignment="1">
      <alignment vertical="center" wrapText="1"/>
    </xf>
    <xf numFmtId="0" fontId="0" fillId="0" borderId="58" xfId="0" applyBorder="1" applyAlignment="1">
      <alignment vertical="center" wrapText="1"/>
    </xf>
    <xf numFmtId="0" fontId="6" fillId="2" borderId="41" xfId="0" applyFont="1" applyFill="1" applyBorder="1" applyAlignment="1">
      <alignment horizontal="center" vertical="center"/>
    </xf>
    <xf numFmtId="0" fontId="6" fillId="2" borderId="46" xfId="0" applyFont="1" applyFill="1" applyBorder="1" applyAlignment="1">
      <alignment horizontal="center" vertical="center"/>
    </xf>
    <xf numFmtId="0" fontId="7" fillId="2" borderId="46" xfId="0" applyFont="1" applyFill="1" applyBorder="1" applyAlignment="1">
      <alignment horizontal="center" vertical="center"/>
    </xf>
    <xf numFmtId="0" fontId="2" fillId="10" borderId="7" xfId="0" applyFont="1" applyFill="1" applyBorder="1" applyAlignment="1">
      <alignment horizontal="center" vertical="center" wrapText="1"/>
    </xf>
    <xf numFmtId="0" fontId="2" fillId="10" borderId="1" xfId="0" applyFont="1" applyFill="1" applyBorder="1" applyAlignment="1">
      <alignment horizontal="justify" vertical="center" wrapText="1"/>
    </xf>
    <xf numFmtId="0" fontId="2" fillId="10" borderId="1" xfId="0" applyFont="1" applyFill="1" applyBorder="1" applyAlignment="1">
      <alignment horizontal="left" vertical="center" wrapText="1"/>
    </xf>
    <xf numFmtId="0" fontId="2" fillId="10" borderId="1" xfId="0" applyFont="1" applyFill="1" applyBorder="1" applyAlignment="1">
      <alignment horizontal="center" vertical="center"/>
    </xf>
  </cellXfs>
  <cellStyles count="4">
    <cellStyle name="Migliaia" xfId="3" builtinId="3"/>
    <cellStyle name="Normale" xfId="0" builtinId="0"/>
    <cellStyle name="Percentuale" xfId="1" builtinId="5"/>
    <cellStyle name="Valuta" xfId="2" builtinId="4"/>
  </cellStyles>
  <dxfs count="6">
    <dxf>
      <font>
        <color rgb="FF9C0006"/>
      </font>
      <fill>
        <patternFill>
          <bgColor rgb="FFFFC7CE"/>
        </patternFill>
      </fill>
    </dxf>
    <dxf>
      <font>
        <color rgb="FF9C0006"/>
      </font>
      <fill>
        <patternFill>
          <bgColor rgb="FFFFC7CE"/>
        </patternFill>
      </fill>
    </dxf>
    <dxf>
      <font>
        <color theme="0" tint="-0.249977111117893"/>
      </font>
      <fill>
        <patternFill patternType="solid">
          <bgColor theme="0" tint="-0.249977111117893"/>
        </patternFill>
      </fill>
    </dxf>
    <dxf>
      <font>
        <b/>
        <i val="0"/>
        <color rgb="FFFF0000"/>
      </font>
    </dxf>
    <dxf>
      <font>
        <strike val="0"/>
        <color rgb="FFFF0000"/>
      </font>
      <fill>
        <patternFill>
          <bgColor theme="8" tint="0.59996337778862885"/>
        </patternFill>
      </fill>
    </dxf>
    <dxf>
      <font>
        <b/>
        <i val="0"/>
        <color rgb="FFFF0000"/>
      </font>
    </dxf>
  </dxfs>
  <tableStyles count="0" defaultTableStyle="TableStyleMedium2" defaultPivotStyle="PivotStyleMedium9"/>
  <colors>
    <mruColors>
      <color rgb="FFFFFF99"/>
      <color rgb="FFFFFFCC"/>
      <color rgb="FFFFE885"/>
      <color rgb="FFF2CEC4"/>
      <color rgb="FF99FFCC"/>
      <color rgb="FFD5FFEA"/>
      <color rgb="FFCCFF66"/>
      <color rgb="FF00CC00"/>
      <color rgb="FFB3FF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22/11/relationships/FeaturePropertyBag" Target="featurePropertyBag/featurePropertyBag.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30" dT="2025-09-10T10:00:29.31" personId="{00000000-0000-0000-0000-000000000000}" id="{008A05B2-CACE-4CCC-ADD0-4CDA41034F35}">
    <text>Fisso a 300000</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CB6DD-0D63-4883-8574-68C11526AC52}">
  <sheetPr>
    <tabColor rgb="FFFFFF99"/>
  </sheetPr>
  <dimension ref="B1:G17"/>
  <sheetViews>
    <sheetView topLeftCell="A10" zoomScaleNormal="100" workbookViewId="0">
      <selection activeCell="H13" sqref="H13"/>
    </sheetView>
  </sheetViews>
  <sheetFormatPr defaultColWidth="8.85546875" defaultRowHeight="15" x14ac:dyDescent="0.25"/>
  <cols>
    <col min="1" max="1" width="1.85546875" style="7" customWidth="1"/>
    <col min="2" max="2" width="23.5703125" style="23" customWidth="1"/>
    <col min="3" max="3" width="128.5703125" style="22" customWidth="1"/>
    <col min="4" max="4" width="2.85546875" style="7" customWidth="1"/>
    <col min="5" max="5" width="8.85546875" style="7"/>
    <col min="6" max="6" width="39.5703125" style="7" customWidth="1"/>
    <col min="7" max="7" width="2.5703125" style="7" customWidth="1"/>
    <col min="8" max="9" width="17.7109375" style="7" customWidth="1"/>
    <col min="10" max="11" width="8.85546875" style="7"/>
    <col min="12" max="14" width="17.28515625" style="7" customWidth="1"/>
    <col min="15" max="16384" width="8.85546875" style="7"/>
  </cols>
  <sheetData>
    <row r="1" spans="2:7" ht="6.75" customHeight="1" thickBot="1" x14ac:dyDescent="0.3"/>
    <row r="2" spans="2:7" ht="30.75" customHeight="1" x14ac:dyDescent="0.25">
      <c r="B2" s="278" t="s">
        <v>0</v>
      </c>
      <c r="C2" s="279"/>
      <c r="E2" s="280" t="s">
        <v>1</v>
      </c>
      <c r="F2" s="281"/>
    </row>
    <row r="3" spans="2:7" ht="183" customHeight="1" x14ac:dyDescent="0.25">
      <c r="B3" s="96" t="s">
        <v>2</v>
      </c>
      <c r="C3" s="24" t="s">
        <v>262</v>
      </c>
      <c r="E3" s="26"/>
      <c r="F3" s="179" t="s">
        <v>3</v>
      </c>
    </row>
    <row r="4" spans="2:7" ht="146.25" customHeight="1" x14ac:dyDescent="0.25">
      <c r="B4" s="81" t="s">
        <v>4</v>
      </c>
      <c r="C4" s="64" t="s">
        <v>247</v>
      </c>
      <c r="E4" s="27"/>
      <c r="F4" s="179" t="s">
        <v>246</v>
      </c>
    </row>
    <row r="5" spans="2:7" ht="261" customHeight="1" thickBot="1" x14ac:dyDescent="0.3">
      <c r="B5" s="81" t="s">
        <v>5</v>
      </c>
      <c r="C5" s="64" t="s">
        <v>249</v>
      </c>
      <c r="E5" s="166"/>
      <c r="F5" s="180" t="s">
        <v>6</v>
      </c>
    </row>
    <row r="6" spans="2:7" ht="252.75" customHeight="1" x14ac:dyDescent="0.25">
      <c r="B6" s="82" t="s">
        <v>7</v>
      </c>
      <c r="C6" s="64" t="s">
        <v>257</v>
      </c>
    </row>
    <row r="7" spans="2:7" ht="129" customHeight="1" x14ac:dyDescent="0.25">
      <c r="B7" s="83" t="s">
        <v>8</v>
      </c>
      <c r="C7" s="64" t="s">
        <v>248</v>
      </c>
    </row>
    <row r="8" spans="2:7" ht="223.5" customHeight="1" x14ac:dyDescent="0.25">
      <c r="B8" s="85" t="s">
        <v>9</v>
      </c>
      <c r="C8" s="24" t="s">
        <v>250</v>
      </c>
    </row>
    <row r="9" spans="2:7" ht="156" customHeight="1" x14ac:dyDescent="0.25">
      <c r="B9" s="85" t="s">
        <v>10</v>
      </c>
      <c r="C9" s="24" t="s">
        <v>251</v>
      </c>
    </row>
    <row r="10" spans="2:7" ht="210.75" customHeight="1" x14ac:dyDescent="0.25">
      <c r="B10" s="85" t="s">
        <v>11</v>
      </c>
      <c r="C10" s="24" t="s">
        <v>252</v>
      </c>
      <c r="G10" s="164"/>
    </row>
    <row r="11" spans="2:7" ht="220.5" customHeight="1" x14ac:dyDescent="0.25">
      <c r="B11" s="85" t="s">
        <v>243</v>
      </c>
      <c r="C11" s="249" t="s">
        <v>253</v>
      </c>
      <c r="F11" s="164"/>
      <c r="G11" s="164"/>
    </row>
    <row r="12" spans="2:7" ht="126" customHeight="1" x14ac:dyDescent="0.25">
      <c r="B12" s="84" t="s">
        <v>12</v>
      </c>
      <c r="C12" s="64" t="s">
        <v>263</v>
      </c>
    </row>
    <row r="13" spans="2:7" ht="126" customHeight="1" x14ac:dyDescent="0.25">
      <c r="B13" s="84" t="s">
        <v>13</v>
      </c>
      <c r="C13" s="64" t="s">
        <v>254</v>
      </c>
    </row>
    <row r="14" spans="2:7" ht="131.25" customHeight="1" thickBot="1" x14ac:dyDescent="0.3">
      <c r="B14" s="86" t="s">
        <v>14</v>
      </c>
      <c r="C14" s="24" t="s">
        <v>255</v>
      </c>
    </row>
    <row r="15" spans="2:7" ht="10.5" customHeight="1" x14ac:dyDescent="0.25">
      <c r="B15" s="7"/>
      <c r="C15" s="7"/>
    </row>
    <row r="16" spans="2:7" ht="39.75" customHeight="1" x14ac:dyDescent="0.25">
      <c r="B16" s="282" t="s">
        <v>15</v>
      </c>
      <c r="C16" s="283"/>
    </row>
    <row r="17" s="7" customFormat="1" ht="24.75" customHeight="1" x14ac:dyDescent="0.25"/>
  </sheetData>
  <mergeCells count="3">
    <mergeCell ref="B2:C2"/>
    <mergeCell ref="E2:F2"/>
    <mergeCell ref="B16:C1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8C7AB-4A94-489C-B228-FDEA06EB8393}">
  <dimension ref="B2:D6"/>
  <sheetViews>
    <sheetView workbookViewId="0">
      <selection activeCell="E6" sqref="E6"/>
    </sheetView>
  </sheetViews>
  <sheetFormatPr defaultRowHeight="15" x14ac:dyDescent="0.25"/>
  <cols>
    <col min="2" max="2" width="18.28515625" customWidth="1"/>
    <col min="4" max="4" width="65.28515625" customWidth="1"/>
  </cols>
  <sheetData>
    <row r="2" spans="2:4" x14ac:dyDescent="0.25">
      <c r="B2" s="39" t="s">
        <v>140</v>
      </c>
      <c r="D2" t="s">
        <v>141</v>
      </c>
    </row>
    <row r="3" spans="2:4" x14ac:dyDescent="0.25">
      <c r="B3" s="38" t="s">
        <v>142</v>
      </c>
    </row>
    <row r="4" spans="2:4" ht="31.9" customHeight="1" thickBot="1" x14ac:dyDescent="0.3">
      <c r="B4" s="38" t="s">
        <v>143</v>
      </c>
      <c r="D4" s="35" t="s">
        <v>144</v>
      </c>
    </row>
    <row r="5" spans="2:4" ht="33.6" customHeight="1" x14ac:dyDescent="0.25">
      <c r="B5" s="38" t="s">
        <v>145</v>
      </c>
      <c r="D5" s="36" t="s">
        <v>146</v>
      </c>
    </row>
    <row r="6" spans="2:4" ht="30" x14ac:dyDescent="0.25">
      <c r="D6" s="37"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51280-F0D8-4A1A-8330-764E4609A013}">
  <sheetPr>
    <tabColor theme="6" tint="0.59999389629810485"/>
  </sheetPr>
  <dimension ref="B2:K28"/>
  <sheetViews>
    <sheetView showWhiteSpace="0" zoomScale="85" zoomScaleNormal="85" workbookViewId="0">
      <selection activeCell="B25" sqref="B25:D25"/>
    </sheetView>
  </sheetViews>
  <sheetFormatPr defaultColWidth="8.85546875" defaultRowHeight="18.600000000000001" customHeight="1" x14ac:dyDescent="0.25"/>
  <cols>
    <col min="1" max="1" width="2.28515625" style="4" customWidth="1"/>
    <col min="2" max="2" width="26.28515625" style="4" customWidth="1"/>
    <col min="3" max="3" width="35.7109375" style="4" customWidth="1"/>
    <col min="4" max="6" width="25.140625" style="4" customWidth="1"/>
    <col min="7" max="9" width="17.5703125" style="4" customWidth="1"/>
    <col min="10" max="10" width="18.5703125" style="4" customWidth="1"/>
    <col min="11" max="11" width="12.140625" style="4" bestFit="1" customWidth="1"/>
    <col min="12" max="16384" width="8.85546875" style="4"/>
  </cols>
  <sheetData>
    <row r="2" spans="2:11" ht="18.600000000000001" customHeight="1" x14ac:dyDescent="0.25">
      <c r="B2" s="253" t="s">
        <v>236</v>
      </c>
    </row>
    <row r="3" spans="2:11" s="1" customFormat="1" ht="13.5" thickBot="1" x14ac:dyDescent="0.3">
      <c r="B3" s="2"/>
      <c r="C3" s="2"/>
    </row>
    <row r="4" spans="2:11" s="1" customFormat="1" ht="22.5" customHeight="1" thickBot="1" x14ac:dyDescent="0.3">
      <c r="B4" s="450" t="s">
        <v>235</v>
      </c>
      <c r="C4" s="451"/>
      <c r="D4" s="451"/>
      <c r="E4" s="451"/>
      <c r="F4" s="451"/>
      <c r="G4" s="451"/>
      <c r="H4" s="451"/>
      <c r="I4" s="452"/>
      <c r="J4" s="103"/>
    </row>
    <row r="5" spans="2:11" s="1" customFormat="1" ht="28.5" customHeight="1" x14ac:dyDescent="0.25">
      <c r="B5" s="458" t="s">
        <v>148</v>
      </c>
      <c r="C5" s="460" t="s">
        <v>149</v>
      </c>
      <c r="D5" s="460" t="s">
        <v>130</v>
      </c>
      <c r="E5" s="460" t="s">
        <v>109</v>
      </c>
      <c r="F5" s="460" t="s">
        <v>238</v>
      </c>
      <c r="G5" s="460" t="s">
        <v>132</v>
      </c>
      <c r="H5" s="460" t="s">
        <v>150</v>
      </c>
      <c r="I5" s="456" t="s">
        <v>237</v>
      </c>
    </row>
    <row r="6" spans="2:11" s="1" customFormat="1" ht="28.5" customHeight="1" x14ac:dyDescent="0.25">
      <c r="B6" s="459"/>
      <c r="C6" s="461"/>
      <c r="D6" s="446"/>
      <c r="E6" s="446"/>
      <c r="F6" s="446"/>
      <c r="G6" s="446"/>
      <c r="H6" s="446"/>
      <c r="I6" s="457"/>
    </row>
    <row r="7" spans="2:11" s="1" customFormat="1" ht="28.5" customHeight="1" x14ac:dyDescent="0.25">
      <c r="B7" s="214" t="s">
        <v>151</v>
      </c>
      <c r="C7" s="267" t="s">
        <v>152</v>
      </c>
      <c r="D7" s="55">
        <f>SUM('COPERTURA COSTI'!E5:E16)</f>
        <v>0</v>
      </c>
      <c r="E7" s="55">
        <f>SUM('COPERTURA COSTI'!F5:F16)</f>
        <v>0</v>
      </c>
      <c r="F7" s="55">
        <f>SUM('COPERTURA COSTI'!G5:G16)</f>
        <v>0</v>
      </c>
      <c r="G7" s="55">
        <f>SUM('COPERTURA COSTI'!I5:I16)</f>
        <v>0</v>
      </c>
      <c r="H7" s="55">
        <f>SUM('COPERTURA COSTI'!J5:J16)</f>
        <v>0</v>
      </c>
      <c r="I7" s="203">
        <f t="shared" ref="I7:I12" si="0">D7-G7-H7</f>
        <v>0</v>
      </c>
    </row>
    <row r="8" spans="2:11" s="1" customFormat="1" ht="28.5" customHeight="1" x14ac:dyDescent="0.25">
      <c r="B8" s="214" t="s">
        <v>153</v>
      </c>
      <c r="C8" s="267" t="s">
        <v>152</v>
      </c>
      <c r="D8" s="55">
        <f>SUM('COPERTURA COSTI'!E17:E19)</f>
        <v>0</v>
      </c>
      <c r="E8" s="55">
        <f>SUM('COPERTURA COSTI'!F17:F19)</f>
        <v>0</v>
      </c>
      <c r="F8" s="55">
        <f>SUM('COPERTURA COSTI'!G17:G19)</f>
        <v>0</v>
      </c>
      <c r="G8" s="55">
        <f>SUM('COPERTURA COSTI'!I17:I19)</f>
        <v>0</v>
      </c>
      <c r="H8" s="55">
        <f>SUM('COPERTURA COSTI'!J17:J19)</f>
        <v>0</v>
      </c>
      <c r="I8" s="203">
        <f t="shared" si="0"/>
        <v>0</v>
      </c>
    </row>
    <row r="9" spans="2:11" ht="36.6" customHeight="1" x14ac:dyDescent="0.25">
      <c r="B9" s="215" t="s">
        <v>154</v>
      </c>
      <c r="C9" s="97" t="s">
        <v>155</v>
      </c>
      <c r="D9" s="55">
        <f>SUM('COPERTURA COSTI'!E20:E47)</f>
        <v>0</v>
      </c>
      <c r="E9" s="55">
        <f>SUM('COPERTURA COSTI'!F20:F47)</f>
        <v>0</v>
      </c>
      <c r="F9" s="55">
        <f>SUM('COPERTURA COSTI'!G20:G47)</f>
        <v>0</v>
      </c>
      <c r="G9" s="55">
        <f>SUM('COPERTURA COSTI'!I20:I47)</f>
        <v>0</v>
      </c>
      <c r="H9" s="55">
        <f>SUM('COPERTURA COSTI'!J20:J47)</f>
        <v>0</v>
      </c>
      <c r="I9" s="203">
        <f t="shared" si="0"/>
        <v>0</v>
      </c>
      <c r="J9" s="1"/>
    </row>
    <row r="10" spans="2:11" ht="36.6" customHeight="1" x14ac:dyDescent="0.25">
      <c r="B10" s="100" t="s">
        <v>156</v>
      </c>
      <c r="C10" s="101" t="s">
        <v>125</v>
      </c>
      <c r="D10" s="51">
        <f>SUM('COPERTURA COSTI'!E48:E71)</f>
        <v>0</v>
      </c>
      <c r="E10" s="51">
        <f>SUM('COPERTURA COSTI'!F48:F71)</f>
        <v>0</v>
      </c>
      <c r="F10" s="55">
        <f>SUM('COPERTURA COSTI'!G48:G71)</f>
        <v>0</v>
      </c>
      <c r="G10" s="55">
        <f>SUM('COPERTURA COSTI'!I48:I71)</f>
        <v>0</v>
      </c>
      <c r="H10" s="55">
        <f>SUM('COPERTURA COSTI'!J48:J71)</f>
        <v>0</v>
      </c>
      <c r="I10" s="203">
        <f t="shared" si="0"/>
        <v>0</v>
      </c>
      <c r="J10" s="1"/>
      <c r="K10" s="248"/>
    </row>
    <row r="11" spans="2:11" ht="36.6" customHeight="1" x14ac:dyDescent="0.25">
      <c r="B11" s="98" t="s">
        <v>157</v>
      </c>
      <c r="C11" s="99" t="s">
        <v>158</v>
      </c>
      <c r="D11" s="51">
        <f>SUM('COPERTURA COSTI'!E72:E83)</f>
        <v>0</v>
      </c>
      <c r="E11" s="51">
        <f>SUM('COPERTURA COSTI'!F72:F83)</f>
        <v>0</v>
      </c>
      <c r="F11" s="55">
        <f>SUM('COPERTURA COSTI'!G72:G83)</f>
        <v>0</v>
      </c>
      <c r="G11" s="55">
        <f>SUM('COPERTURA COSTI'!I72:I83)</f>
        <v>0</v>
      </c>
      <c r="H11" s="55">
        <f>SUM('COPERTURA COSTI'!J72:J83)</f>
        <v>0</v>
      </c>
      <c r="I11" s="203">
        <f t="shared" si="0"/>
        <v>0</v>
      </c>
      <c r="J11" s="1"/>
    </row>
    <row r="12" spans="2:11" ht="47.45" customHeight="1" x14ac:dyDescent="0.25">
      <c r="B12" s="427" t="s">
        <v>118</v>
      </c>
      <c r="C12" s="453"/>
      <c r="D12" s="51">
        <f>SUM('COPERTURA COSTI'!E84:E89)</f>
        <v>0</v>
      </c>
      <c r="E12" s="51">
        <f>SUM('COPERTURA COSTI'!F84:F89)</f>
        <v>0</v>
      </c>
      <c r="F12" s="219"/>
      <c r="G12" s="219"/>
      <c r="H12" s="55">
        <f>SUM('COPERTURA COSTI'!J84:J89)</f>
        <v>0</v>
      </c>
      <c r="I12" s="203">
        <f t="shared" si="0"/>
        <v>0</v>
      </c>
      <c r="J12" s="1"/>
    </row>
    <row r="13" spans="2:11" ht="27" customHeight="1" thickBot="1" x14ac:dyDescent="0.3">
      <c r="B13" s="454" t="s">
        <v>119</v>
      </c>
      <c r="C13" s="455"/>
      <c r="D13" s="102">
        <f t="shared" ref="D13:I13" si="1">SUM(D7:D12)</f>
        <v>0</v>
      </c>
      <c r="E13" s="102">
        <f t="shared" si="1"/>
        <v>0</v>
      </c>
      <c r="F13" s="102">
        <f>SUM(F7:F12)</f>
        <v>0</v>
      </c>
      <c r="G13" s="102">
        <f t="shared" si="1"/>
        <v>0</v>
      </c>
      <c r="H13" s="102">
        <f t="shared" si="1"/>
        <v>0</v>
      </c>
      <c r="I13" s="216">
        <f t="shared" si="1"/>
        <v>0</v>
      </c>
      <c r="J13" s="1"/>
    </row>
    <row r="14" spans="2:11" s="1" customFormat="1" ht="15" customHeight="1" x14ac:dyDescent="0.25">
      <c r="B14" s="467"/>
      <c r="C14" s="467"/>
      <c r="D14" s="467"/>
      <c r="E14" s="467"/>
      <c r="F14" s="462"/>
      <c r="G14" s="462"/>
      <c r="H14" s="462"/>
      <c r="I14" s="462"/>
    </row>
    <row r="15" spans="2:11" s="1" customFormat="1" ht="24" customHeight="1" thickBot="1" x14ac:dyDescent="0.3">
      <c r="B15" s="468"/>
      <c r="C15" s="468"/>
      <c r="D15" s="468"/>
      <c r="E15" s="468"/>
      <c r="F15" s="463"/>
      <c r="G15" s="463"/>
      <c r="H15" s="463"/>
      <c r="I15" s="463"/>
    </row>
    <row r="16" spans="2:11" s="1" customFormat="1" ht="40.5" customHeight="1" thickBot="1" x14ac:dyDescent="0.3">
      <c r="B16" s="438" t="s">
        <v>256</v>
      </c>
      <c r="C16" s="439"/>
      <c r="D16" s="439"/>
      <c r="E16" s="440"/>
      <c r="F16" s="463"/>
      <c r="G16" s="463"/>
      <c r="H16" s="463"/>
      <c r="I16" s="463"/>
    </row>
    <row r="17" spans="2:9" ht="55.5" customHeight="1" thickBot="1" x14ac:dyDescent="0.3">
      <c r="B17" s="464" t="s">
        <v>159</v>
      </c>
      <c r="C17" s="465"/>
      <c r="D17" s="466"/>
      <c r="E17" s="242">
        <f>E13</f>
        <v>0</v>
      </c>
      <c r="F17" s="463"/>
      <c r="G17" s="463"/>
      <c r="H17" s="463"/>
      <c r="I17" s="463"/>
    </row>
    <row r="18" spans="2:9" ht="15.75" thickBot="1" x14ac:dyDescent="0.3">
      <c r="B18" s="441" t="s">
        <v>160</v>
      </c>
      <c r="C18" s="442"/>
      <c r="D18" s="245" t="s">
        <v>149</v>
      </c>
      <c r="E18" s="246" t="s">
        <v>161</v>
      </c>
      <c r="F18" s="463"/>
      <c r="G18" s="463"/>
      <c r="H18" s="463"/>
      <c r="I18" s="463"/>
    </row>
    <row r="19" spans="2:9" ht="63.75" customHeight="1" x14ac:dyDescent="0.25">
      <c r="B19" s="443" t="s">
        <v>162</v>
      </c>
      <c r="C19" s="444"/>
      <c r="D19" s="243"/>
      <c r="E19" s="244"/>
      <c r="F19" s="463"/>
      <c r="G19" s="463"/>
      <c r="H19" s="463"/>
      <c r="I19" s="463"/>
    </row>
    <row r="20" spans="2:9" ht="63.75" customHeight="1" x14ac:dyDescent="0.25">
      <c r="B20" s="445" t="s">
        <v>163</v>
      </c>
      <c r="C20" s="446"/>
      <c r="D20" s="104"/>
      <c r="E20" s="105"/>
      <c r="F20" s="463"/>
      <c r="G20" s="463"/>
      <c r="H20" s="463"/>
      <c r="I20" s="463"/>
    </row>
    <row r="21" spans="2:9" ht="63.75" customHeight="1" x14ac:dyDescent="0.25">
      <c r="B21" s="445" t="s">
        <v>164</v>
      </c>
      <c r="C21" s="446"/>
      <c r="D21" s="104"/>
      <c r="E21" s="105"/>
      <c r="F21" s="463"/>
      <c r="G21" s="463"/>
      <c r="H21" s="463"/>
      <c r="I21" s="463"/>
    </row>
    <row r="22" spans="2:9" ht="63.75" customHeight="1" x14ac:dyDescent="0.25">
      <c r="B22" s="445" t="s">
        <v>234</v>
      </c>
      <c r="C22" s="446"/>
      <c r="D22" s="104"/>
      <c r="E22" s="105"/>
      <c r="F22" s="463"/>
      <c r="G22" s="463"/>
      <c r="H22" s="463"/>
      <c r="I22" s="463"/>
    </row>
    <row r="23" spans="2:9" ht="16.5" thickBot="1" x14ac:dyDescent="0.3">
      <c r="B23" s="436" t="s">
        <v>165</v>
      </c>
      <c r="C23" s="437"/>
      <c r="D23" s="437"/>
      <c r="E23" s="247">
        <f>SUM(E19:E22)</f>
        <v>0</v>
      </c>
      <c r="F23" s="463"/>
      <c r="G23" s="463"/>
      <c r="H23" s="463"/>
      <c r="I23" s="463"/>
    </row>
    <row r="24" spans="2:9" ht="15.75" thickBot="1" x14ac:dyDescent="0.3">
      <c r="F24" s="268"/>
      <c r="G24" s="268"/>
      <c r="H24" s="268"/>
      <c r="I24" s="268"/>
    </row>
    <row r="25" spans="2:9" ht="57.75" customHeight="1" thickBot="1" x14ac:dyDescent="0.3">
      <c r="B25" s="447" t="s">
        <v>244</v>
      </c>
      <c r="C25" s="448"/>
      <c r="D25" s="449"/>
      <c r="E25" s="254">
        <f>-E17+E23</f>
        <v>0</v>
      </c>
      <c r="F25" s="268"/>
      <c r="G25" s="268"/>
      <c r="H25" s="268"/>
      <c r="I25" s="268"/>
    </row>
    <row r="26" spans="2:9" ht="57.75" customHeight="1" x14ac:dyDescent="0.25"/>
    <row r="28" spans="2:9" ht="18.600000000000001" customHeight="1" x14ac:dyDescent="0.25">
      <c r="D28" s="50"/>
    </row>
  </sheetData>
  <mergeCells count="22">
    <mergeCell ref="B25:D25"/>
    <mergeCell ref="B4:I4"/>
    <mergeCell ref="B12:C12"/>
    <mergeCell ref="B13:C13"/>
    <mergeCell ref="I5:I6"/>
    <mergeCell ref="B5:B6"/>
    <mergeCell ref="C5:C6"/>
    <mergeCell ref="D5:D6"/>
    <mergeCell ref="G5:G6"/>
    <mergeCell ref="E5:E6"/>
    <mergeCell ref="H5:H6"/>
    <mergeCell ref="F5:F6"/>
    <mergeCell ref="F14:I23"/>
    <mergeCell ref="B20:C20"/>
    <mergeCell ref="B17:D17"/>
    <mergeCell ref="B14:E15"/>
    <mergeCell ref="B23:D23"/>
    <mergeCell ref="B16:E16"/>
    <mergeCell ref="B18:C18"/>
    <mergeCell ref="B19:C19"/>
    <mergeCell ref="B21:C21"/>
    <mergeCell ref="B22:C22"/>
  </mergeCells>
  <conditionalFormatting sqref="E25">
    <cfRule type="cellIs" dxfId="0" priority="1" operator="lessThan">
      <formula>0</formula>
    </cfRule>
  </conditionalFormatting>
  <pageMargins left="0.7" right="0.7" top="0.75" bottom="0.75" header="0.3" footer="0.3"/>
  <pageSetup paperSize="9" scale="4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B1:D51"/>
  <sheetViews>
    <sheetView zoomScale="115" zoomScaleNormal="115" workbookViewId="0">
      <selection activeCell="D9" sqref="D9"/>
    </sheetView>
  </sheetViews>
  <sheetFormatPr defaultColWidth="9.140625" defaultRowHeight="12.75" x14ac:dyDescent="0.25"/>
  <cols>
    <col min="1" max="1" width="2.5703125" style="3" customWidth="1"/>
    <col min="2" max="2" width="25.7109375" style="3" customWidth="1"/>
    <col min="3" max="3" width="35.7109375" style="3" customWidth="1"/>
    <col min="4" max="4" width="27.85546875" style="5" customWidth="1"/>
    <col min="5" max="5" width="20.7109375" style="3" customWidth="1"/>
    <col min="6" max="6" width="20.42578125" style="3" customWidth="1"/>
    <col min="7" max="8" width="15.85546875" style="3" customWidth="1"/>
    <col min="9" max="16384" width="9.140625" style="3"/>
  </cols>
  <sheetData>
    <row r="1" spans="2:4" ht="13.5" thickBot="1" x14ac:dyDescent="0.3">
      <c r="B1" s="6"/>
      <c r="C1" s="6"/>
    </row>
    <row r="2" spans="2:4" ht="12.75" customHeight="1" x14ac:dyDescent="0.25">
      <c r="B2" s="469" t="s">
        <v>166</v>
      </c>
      <c r="C2" s="470"/>
      <c r="D2" s="471"/>
    </row>
    <row r="3" spans="2:4" ht="9.75" customHeight="1" x14ac:dyDescent="0.25">
      <c r="B3" s="472"/>
      <c r="C3" s="473"/>
      <c r="D3" s="474"/>
    </row>
    <row r="4" spans="2:4" ht="9" customHeight="1" thickBot="1" x14ac:dyDescent="0.3">
      <c r="B4" s="475"/>
      <c r="C4" s="476"/>
      <c r="D4" s="477"/>
    </row>
    <row r="5" spans="2:4" x14ac:dyDescent="0.25">
      <c r="B5" s="6"/>
      <c r="C5" s="6"/>
    </row>
    <row r="6" spans="2:4" ht="6" customHeight="1" thickBot="1" x14ac:dyDescent="0.3"/>
    <row r="7" spans="2:4" ht="39" customHeight="1" thickBot="1" x14ac:dyDescent="0.3">
      <c r="B7" s="486" t="s">
        <v>167</v>
      </c>
      <c r="C7" s="487"/>
      <c r="D7" s="20">
        <v>2000000</v>
      </c>
    </row>
    <row r="8" spans="2:4" ht="31.5" customHeight="1" thickBot="1" x14ac:dyDescent="0.3">
      <c r="B8" s="486" t="s">
        <v>168</v>
      </c>
      <c r="C8" s="487"/>
      <c r="D8" s="19">
        <f>IF('DATI GENERALI'!B31,'QE COPERTURA FINANZARIA'!F13,0)</f>
        <v>0</v>
      </c>
    </row>
    <row r="9" spans="2:4" ht="31.5" customHeight="1" thickBot="1" x14ac:dyDescent="0.3">
      <c r="B9" s="484" t="s">
        <v>169</v>
      </c>
      <c r="C9" s="489"/>
      <c r="D9" s="165" t="str">
        <f>IF('DATI GENERALI'!B31,IF(D8&gt;D7,"ERRORE:contributo GBER oltre i limiti","OK: contributo GBER nei limiti"), "OK: Contributo GBER non richiesto")</f>
        <v>OK: Contributo GBER non richiesto</v>
      </c>
    </row>
    <row r="10" spans="2:4" ht="6" customHeight="1" thickBot="1" x14ac:dyDescent="0.3">
      <c r="D10" s="3"/>
    </row>
    <row r="11" spans="2:4" ht="36" customHeight="1" thickBot="1" x14ac:dyDescent="0.3">
      <c r="B11" s="486" t="s">
        <v>170</v>
      </c>
      <c r="C11" s="488"/>
      <c r="D11" s="20">
        <v>150000</v>
      </c>
    </row>
    <row r="12" spans="2:4" ht="36" customHeight="1" thickBot="1" x14ac:dyDescent="0.3">
      <c r="B12" s="486" t="s">
        <v>171</v>
      </c>
      <c r="C12" s="488"/>
      <c r="D12" s="19">
        <f>IF('DATI GENERALI'!B31,'QE COPERTURA FINANZARIA'!F13,0)</f>
        <v>0</v>
      </c>
    </row>
    <row r="13" spans="2:4" ht="36" customHeight="1" thickBot="1" x14ac:dyDescent="0.3">
      <c r="B13" s="484" t="s">
        <v>169</v>
      </c>
      <c r="C13" s="485"/>
      <c r="D13" s="165" t="str">
        <f>IF('DATI GENERALI'!B31,IF(D12&gt;=D11,"OK: spesa minima raggiunta","ERRORE: spesa minima non raggiunta"), "OK: Contributo GBER non richiesto")</f>
        <v>OK: Contributo GBER non richiesto</v>
      </c>
    </row>
    <row r="14" spans="2:4" ht="6" customHeight="1" thickBot="1" x14ac:dyDescent="0.3">
      <c r="D14" s="3"/>
    </row>
    <row r="15" spans="2:4" ht="36" customHeight="1" thickBot="1" x14ac:dyDescent="0.3">
      <c r="B15" s="486" t="s">
        <v>172</v>
      </c>
      <c r="C15" s="488"/>
      <c r="D15" s="21">
        <v>0.1</v>
      </c>
    </row>
    <row r="16" spans="2:4" ht="36" customHeight="1" thickBot="1" x14ac:dyDescent="0.3">
      <c r="B16" s="486" t="s">
        <v>173</v>
      </c>
      <c r="C16" s="488"/>
      <c r="D16" s="234">
        <f>IFERROR(IF('DATI GENERALI'!B31,SUM('QE COPERTURA FINANZARIA'!F7)/D8,0),0)</f>
        <v>0</v>
      </c>
    </row>
    <row r="17" spans="2:4" ht="36" customHeight="1" thickBot="1" x14ac:dyDescent="0.3">
      <c r="B17" s="484" t="s">
        <v>169</v>
      </c>
      <c r="C17" s="485"/>
      <c r="D17" s="165" t="str">
        <f>IF('DATI GENERALI'!B31,IF(D16&gt;D15,"ERRORE: contributo spese tecniche troppo elevato","OK: contributo spese tecniche congruo"), "OK: Contributo GBER non richiesto")</f>
        <v>OK: Contributo GBER non richiesto</v>
      </c>
    </row>
    <row r="18" spans="2:4" ht="6" customHeight="1" x14ac:dyDescent="0.25">
      <c r="D18" s="3"/>
    </row>
    <row r="19" spans="2:4" ht="18.75" customHeight="1" thickBot="1" x14ac:dyDescent="0.3"/>
    <row r="20" spans="2:4" ht="51" customHeight="1" x14ac:dyDescent="0.25">
      <c r="B20" s="478" t="s">
        <v>174</v>
      </c>
      <c r="C20" s="479"/>
      <c r="D20" s="480"/>
    </row>
    <row r="21" spans="2:4" ht="15.75" customHeight="1" thickBot="1" x14ac:dyDescent="0.3">
      <c r="B21" s="481"/>
      <c r="C21" s="482"/>
      <c r="D21" s="483"/>
    </row>
    <row r="22" spans="2:4" ht="39.75" customHeight="1" x14ac:dyDescent="0.25"/>
    <row r="23" spans="2:4" ht="6.75" customHeight="1" x14ac:dyDescent="0.25">
      <c r="D23" s="3"/>
    </row>
    <row r="24" spans="2:4" ht="36" customHeight="1" x14ac:dyDescent="0.25">
      <c r="D24" s="3"/>
    </row>
    <row r="25" spans="2:4" ht="36" customHeight="1" x14ac:dyDescent="0.25">
      <c r="D25" s="3"/>
    </row>
    <row r="26" spans="2:4" ht="43.5" customHeight="1" x14ac:dyDescent="0.25">
      <c r="D26" s="3"/>
    </row>
    <row r="27" spans="2:4" ht="6" customHeight="1" x14ac:dyDescent="0.25">
      <c r="D27" s="3"/>
    </row>
    <row r="28" spans="2:4" ht="36" customHeight="1" x14ac:dyDescent="0.25">
      <c r="D28" s="3"/>
    </row>
    <row r="29" spans="2:4" ht="36" customHeight="1" x14ac:dyDescent="0.25">
      <c r="D29" s="3"/>
    </row>
    <row r="30" spans="2:4" ht="36" customHeight="1" x14ac:dyDescent="0.25">
      <c r="D30" s="3"/>
    </row>
    <row r="31" spans="2:4" ht="36" customHeight="1" x14ac:dyDescent="0.25">
      <c r="D31" s="3"/>
    </row>
    <row r="32" spans="2:4" ht="6" customHeight="1" x14ac:dyDescent="0.25">
      <c r="D32" s="3"/>
    </row>
    <row r="33" spans="4:4" ht="36" customHeight="1" x14ac:dyDescent="0.25">
      <c r="D33" s="3"/>
    </row>
    <row r="34" spans="4:4" ht="36" customHeight="1" x14ac:dyDescent="0.25">
      <c r="D34" s="3"/>
    </row>
    <row r="35" spans="4:4" ht="36" customHeight="1" x14ac:dyDescent="0.25">
      <c r="D35" s="3"/>
    </row>
    <row r="36" spans="4:4" ht="36" customHeight="1" x14ac:dyDescent="0.25">
      <c r="D36" s="3"/>
    </row>
    <row r="37" spans="4:4" ht="6" customHeight="1" x14ac:dyDescent="0.25">
      <c r="D37" s="3"/>
    </row>
    <row r="38" spans="4:4" ht="36" customHeight="1" x14ac:dyDescent="0.25">
      <c r="D38" s="3"/>
    </row>
    <row r="39" spans="4:4" ht="36" customHeight="1" x14ac:dyDescent="0.25">
      <c r="D39" s="3"/>
    </row>
    <row r="40" spans="4:4" ht="36" customHeight="1" x14ac:dyDescent="0.25">
      <c r="D40" s="3"/>
    </row>
    <row r="41" spans="4:4" ht="6" customHeight="1" x14ac:dyDescent="0.25">
      <c r="D41" s="3"/>
    </row>
    <row r="42" spans="4:4" ht="36" customHeight="1" x14ac:dyDescent="0.25">
      <c r="D42" s="3"/>
    </row>
    <row r="43" spans="4:4" ht="36" customHeight="1" x14ac:dyDescent="0.25">
      <c r="D43" s="3"/>
    </row>
    <row r="44" spans="4:4" ht="36" customHeight="1" x14ac:dyDescent="0.25">
      <c r="D44" s="3"/>
    </row>
    <row r="45" spans="4:4" x14ac:dyDescent="0.25">
      <c r="D45" s="3"/>
    </row>
    <row r="46" spans="4:4" x14ac:dyDescent="0.25">
      <c r="D46" s="3"/>
    </row>
    <row r="47" spans="4:4" x14ac:dyDescent="0.25">
      <c r="D47" s="3"/>
    </row>
    <row r="48" spans="4:4" x14ac:dyDescent="0.25">
      <c r="D48" s="3"/>
    </row>
    <row r="49" spans="4:4" ht="15.75" customHeight="1" x14ac:dyDescent="0.25">
      <c r="D49" s="3"/>
    </row>
    <row r="50" spans="4:4" ht="15.75" customHeight="1" x14ac:dyDescent="0.25">
      <c r="D50" s="3"/>
    </row>
    <row r="51" spans="4:4" x14ac:dyDescent="0.25">
      <c r="D51" s="3"/>
    </row>
  </sheetData>
  <mergeCells count="11">
    <mergeCell ref="B2:D4"/>
    <mergeCell ref="B20:D21"/>
    <mergeCell ref="B13:C13"/>
    <mergeCell ref="B7:C7"/>
    <mergeCell ref="B15:C15"/>
    <mergeCell ref="B16:C16"/>
    <mergeCell ref="B17:C17"/>
    <mergeCell ref="B9:C9"/>
    <mergeCell ref="B8:C8"/>
    <mergeCell ref="B11:C11"/>
    <mergeCell ref="B12:C12"/>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98168-B010-44FA-AC46-95BAE57CAF9B}">
  <sheetPr>
    <tabColor theme="9" tint="0.79998168889431442"/>
  </sheetPr>
  <dimension ref="B1:F51"/>
  <sheetViews>
    <sheetView topLeftCell="A4" zoomScaleNormal="100" workbookViewId="0">
      <selection activeCell="B29" sqref="B29:D29"/>
    </sheetView>
  </sheetViews>
  <sheetFormatPr defaultColWidth="9.140625" defaultRowHeight="12.75" x14ac:dyDescent="0.25"/>
  <cols>
    <col min="1" max="1" width="2.5703125" style="3" customWidth="1"/>
    <col min="2" max="2" width="18.85546875" style="3" customWidth="1"/>
    <col min="3" max="3" width="37.85546875" style="3" customWidth="1"/>
    <col min="4" max="4" width="31.28515625" style="3" customWidth="1"/>
    <col min="5" max="16384" width="9.140625" style="3"/>
  </cols>
  <sheetData>
    <row r="1" spans="2:6" ht="13.5" thickBot="1" x14ac:dyDescent="0.3"/>
    <row r="2" spans="2:6" ht="12.75" customHeight="1" x14ac:dyDescent="0.25">
      <c r="B2" s="469" t="s">
        <v>175</v>
      </c>
      <c r="C2" s="470"/>
      <c r="D2" s="471"/>
    </row>
    <row r="3" spans="2:6" x14ac:dyDescent="0.25">
      <c r="B3" s="472"/>
      <c r="C3" s="473"/>
      <c r="D3" s="474"/>
    </row>
    <row r="4" spans="2:6" ht="13.5" thickBot="1" x14ac:dyDescent="0.3">
      <c r="B4" s="475"/>
      <c r="C4" s="476"/>
      <c r="D4" s="477"/>
    </row>
    <row r="6" spans="2:6" ht="6" customHeight="1" thickBot="1" x14ac:dyDescent="0.3"/>
    <row r="7" spans="2:6" ht="39" customHeight="1" thickBot="1" x14ac:dyDescent="0.3">
      <c r="B7" s="486" t="s">
        <v>167</v>
      </c>
      <c r="C7" s="487"/>
      <c r="D7" s="20">
        <v>2000000</v>
      </c>
    </row>
    <row r="8" spans="2:6" ht="31.5" customHeight="1" thickBot="1" x14ac:dyDescent="0.3">
      <c r="B8" s="486" t="s">
        <v>171</v>
      </c>
      <c r="C8" s="487"/>
      <c r="D8" s="19">
        <f>IF('DATI GENERALI'!B29,'QE COPERTURA FINANZARIA'!F13,0)</f>
        <v>0</v>
      </c>
    </row>
    <row r="9" spans="2:6" ht="31.5" customHeight="1" thickBot="1" x14ac:dyDescent="0.3">
      <c r="B9" s="484" t="s">
        <v>169</v>
      </c>
      <c r="C9" s="489"/>
      <c r="D9" s="165" t="str">
        <f>IF('DATI GENERALI'!B29,IF(D8&gt;D7,"ERRORE:contributo oltre i limiti","OK: contributo nei limiti"), "OK: contributo de minimis non richiesto")</f>
        <v>OK: contributo de minimis non richiesto</v>
      </c>
      <c r="F9" s="5"/>
    </row>
    <row r="10" spans="2:6" ht="6" customHeight="1" thickBot="1" x14ac:dyDescent="0.3"/>
    <row r="11" spans="2:6" ht="36" customHeight="1" thickBot="1" x14ac:dyDescent="0.3">
      <c r="B11" s="486" t="s">
        <v>170</v>
      </c>
      <c r="C11" s="488"/>
      <c r="D11" s="20">
        <v>150000</v>
      </c>
    </row>
    <row r="12" spans="2:6" ht="36" customHeight="1" thickBot="1" x14ac:dyDescent="0.3">
      <c r="B12" s="486" t="s">
        <v>171</v>
      </c>
      <c r="C12" s="487"/>
      <c r="D12" s="19">
        <f>IF('DATI GENERALI'!B29,'QE COPERTURA FINANZARIA'!F13,0)</f>
        <v>0</v>
      </c>
    </row>
    <row r="13" spans="2:6" ht="31.5" customHeight="1" thickBot="1" x14ac:dyDescent="0.3">
      <c r="B13" s="484" t="s">
        <v>169</v>
      </c>
      <c r="C13" s="485"/>
      <c r="D13" s="165" t="str">
        <f>IF('DATI GENERALI'!B29,IF(D12&gt;=D11,"OK: spesa minima raggiunta","ERRORE: spesa minima non raggiunta"), "OK Contributo de minimis non richiesto")</f>
        <v>OK Contributo de minimis non richiesto</v>
      </c>
    </row>
    <row r="14" spans="2:6" ht="6" customHeight="1" thickBot="1" x14ac:dyDescent="0.3"/>
    <row r="15" spans="2:6" ht="36" customHeight="1" thickBot="1" x14ac:dyDescent="0.3">
      <c r="B15" s="486" t="s">
        <v>176</v>
      </c>
      <c r="C15" s="488"/>
      <c r="D15" s="66">
        <f>IF('DATI GENERALI'!B29,300000, 0)</f>
        <v>0</v>
      </c>
    </row>
    <row r="16" spans="2:6" ht="36" customHeight="1" thickBot="1" x14ac:dyDescent="0.3">
      <c r="B16" s="486" t="s">
        <v>177</v>
      </c>
      <c r="C16" s="488"/>
      <c r="D16" s="65">
        <f>IF('DATI GENERALI'!B29,'QE COPERTURA FINANZARIA'!G13, 0)</f>
        <v>0</v>
      </c>
    </row>
    <row r="17" spans="2:4" ht="31.5" customHeight="1" thickBot="1" x14ac:dyDescent="0.3">
      <c r="B17" s="484" t="s">
        <v>169</v>
      </c>
      <c r="C17" s="485"/>
      <c r="D17" s="165" t="str">
        <f>IF('DATI GENERALI'!B29,IF(D16&gt;D15,"ERRORE: contributo eccede importo massimo complessivo di euro 300.000,00 de minimis","OK: contributo de minimis congruo"), "OK: Contributo de minimis non richiesto")</f>
        <v>OK: Contributo de minimis non richiesto</v>
      </c>
    </row>
    <row r="18" spans="2:4" ht="6" customHeight="1" thickBot="1" x14ac:dyDescent="0.3"/>
    <row r="19" spans="2:4" ht="36" customHeight="1" thickBot="1" x14ac:dyDescent="0.3">
      <c r="B19" s="486" t="s">
        <v>178</v>
      </c>
      <c r="C19" s="488"/>
      <c r="D19" s="65">
        <f>IF(IF('DATI GENERALI'!B29,'QE COPERTURA FINANZARIA'!F13*D20,0)&gt;D15,D15,'QE COPERTURA FINANZARIA'!F13*D20)</f>
        <v>0</v>
      </c>
    </row>
    <row r="20" spans="2:4" ht="36" customHeight="1" thickBot="1" x14ac:dyDescent="0.3">
      <c r="B20" s="486" t="s">
        <v>179</v>
      </c>
      <c r="C20" s="488"/>
      <c r="D20" s="218">
        <f>IF('DATI GENERALI'!B29,0.6,0)</f>
        <v>0</v>
      </c>
    </row>
    <row r="21" spans="2:4" ht="36" customHeight="1" thickBot="1" x14ac:dyDescent="0.3">
      <c r="B21" s="486" t="s">
        <v>241</v>
      </c>
      <c r="C21" s="488"/>
      <c r="D21" s="218">
        <f>IF('DATI GENERALI'!B29,IF('QE COPERTURA FINANZARIA'!D13&lt;=300000,0.6,'QE COPERTURA FINANZARIA'!F13/'QE COPERTURA FINANZARIA'!D13)*0.6,0)</f>
        <v>0</v>
      </c>
    </row>
    <row r="22" spans="2:4" ht="31.5" customHeight="1" thickBot="1" x14ac:dyDescent="0.3">
      <c r="B22" s="486" t="s">
        <v>177</v>
      </c>
      <c r="C22" s="488"/>
      <c r="D22" s="65">
        <f>IF('DATI GENERALI'!B29,'QE COPERTURA FINANZARIA'!G13,0)</f>
        <v>0</v>
      </c>
    </row>
    <row r="23" spans="2:4" ht="37.5" customHeight="1" thickBot="1" x14ac:dyDescent="0.3">
      <c r="B23" s="484" t="s">
        <v>169</v>
      </c>
      <c r="C23" s="485"/>
      <c r="D23" s="165" t="str">
        <f>IF('DATI GENERALI'!B29,IF(D22&gt;D19,"ERRORE: contributo eccede intensità massima del contributo","OK: contributo de minimis congruo"), "OK: Contributo de minimis non richiesto")</f>
        <v>OK: Contributo de minimis non richiesto</v>
      </c>
    </row>
    <row r="24" spans="2:4" ht="6.75" customHeight="1" thickBot="1" x14ac:dyDescent="0.3"/>
    <row r="25" spans="2:4" ht="36" customHeight="1" thickBot="1" x14ac:dyDescent="0.3">
      <c r="B25" s="486" t="s">
        <v>172</v>
      </c>
      <c r="C25" s="488"/>
      <c r="D25" s="21">
        <v>0.1</v>
      </c>
    </row>
    <row r="26" spans="2:4" ht="36" customHeight="1" thickBot="1" x14ac:dyDescent="0.3">
      <c r="B26" s="486" t="s">
        <v>180</v>
      </c>
      <c r="C26" s="488"/>
      <c r="D26" s="56">
        <f>IFERROR(IF('DATI GENERALI'!B29,'QE COPERTURA FINANZARIA'!F7/D8, 0),0)</f>
        <v>0</v>
      </c>
    </row>
    <row r="27" spans="2:4" ht="31.5" customHeight="1" thickBot="1" x14ac:dyDescent="0.3">
      <c r="B27" s="484" t="s">
        <v>169</v>
      </c>
      <c r="C27" s="485"/>
      <c r="D27" s="165" t="str">
        <f>IF('DATI GENERALI'!B29,IF(D26&gt;D25,"ERRORE: contributo spese tecniche troppo elevato","OK: contributo spese tecniche congruo"), "OK: contributo de minimis non richiesto")</f>
        <v>OK: contributo de minimis non richiesto</v>
      </c>
    </row>
    <row r="28" spans="2:4" ht="13.5" thickBot="1" x14ac:dyDescent="0.3"/>
    <row r="29" spans="2:4" ht="110.25" customHeight="1" thickBot="1" x14ac:dyDescent="0.3">
      <c r="B29" s="490" t="s">
        <v>268</v>
      </c>
      <c r="C29" s="491"/>
      <c r="D29" s="492"/>
    </row>
    <row r="30" spans="2:4" ht="36" customHeight="1" x14ac:dyDescent="0.25"/>
    <row r="31" spans="2:4" ht="36" customHeight="1" x14ac:dyDescent="0.25"/>
    <row r="32" spans="2:4" ht="36" customHeight="1" x14ac:dyDescent="0.25"/>
    <row r="33" ht="6" customHeight="1" x14ac:dyDescent="0.25"/>
    <row r="34" ht="36" customHeight="1" x14ac:dyDescent="0.25"/>
    <row r="35" ht="36" customHeight="1" x14ac:dyDescent="0.25"/>
    <row r="36" ht="36" customHeight="1" x14ac:dyDescent="0.25"/>
    <row r="37" ht="36" customHeight="1" x14ac:dyDescent="0.25"/>
    <row r="38" ht="6" customHeight="1" x14ac:dyDescent="0.25"/>
    <row r="39" ht="36" customHeight="1" x14ac:dyDescent="0.25"/>
    <row r="40" ht="36" customHeight="1" x14ac:dyDescent="0.25"/>
    <row r="41" ht="36" customHeight="1" x14ac:dyDescent="0.25"/>
    <row r="42" ht="6" customHeight="1" x14ac:dyDescent="0.25"/>
    <row r="43" ht="36" customHeight="1" x14ac:dyDescent="0.25"/>
    <row r="44" ht="36" customHeight="1" x14ac:dyDescent="0.25"/>
    <row r="45" ht="36" customHeight="1" x14ac:dyDescent="0.25"/>
    <row r="50" ht="15.75" customHeight="1" x14ac:dyDescent="0.25"/>
    <row r="51" ht="15.75" customHeight="1" x14ac:dyDescent="0.25"/>
  </sheetData>
  <mergeCells count="19">
    <mergeCell ref="B7:C7"/>
    <mergeCell ref="B11:C11"/>
    <mergeCell ref="B12:C12"/>
    <mergeCell ref="B2:D4"/>
    <mergeCell ref="B8:C8"/>
    <mergeCell ref="B9:C9"/>
    <mergeCell ref="B29:D29"/>
    <mergeCell ref="B13:C13"/>
    <mergeCell ref="B15:C15"/>
    <mergeCell ref="B16:C16"/>
    <mergeCell ref="B25:C25"/>
    <mergeCell ref="B26:C26"/>
    <mergeCell ref="B27:C27"/>
    <mergeCell ref="B17:C17"/>
    <mergeCell ref="B20:C20"/>
    <mergeCell ref="B22:C22"/>
    <mergeCell ref="B23:C23"/>
    <mergeCell ref="B19:C19"/>
    <mergeCell ref="B21:C2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F0650-0839-4324-8C48-DC970B2FEB04}">
  <sheetPr>
    <tabColor theme="2" tint="-9.9978637043366805E-2"/>
  </sheetPr>
  <dimension ref="B1:G35"/>
  <sheetViews>
    <sheetView topLeftCell="A8" zoomScale="115" zoomScaleNormal="115" workbookViewId="0">
      <selection activeCell="F24" sqref="F24"/>
    </sheetView>
  </sheetViews>
  <sheetFormatPr defaultColWidth="9.140625" defaultRowHeight="12.75" x14ac:dyDescent="0.25"/>
  <cols>
    <col min="1" max="1" width="2.5703125" style="1" customWidth="1"/>
    <col min="2" max="2" width="8.85546875" style="1" customWidth="1"/>
    <col min="3" max="3" width="31.85546875" style="1" customWidth="1"/>
    <col min="4" max="4" width="33.140625" style="1" customWidth="1"/>
    <col min="5" max="5" width="12.42578125" style="1" customWidth="1"/>
    <col min="6" max="6" width="50.7109375" style="1" customWidth="1"/>
    <col min="7" max="7" width="16.28515625" style="1" customWidth="1"/>
    <col min="8" max="8" width="15.85546875" style="1" customWidth="1"/>
    <col min="9" max="16384" width="9.140625" style="1"/>
  </cols>
  <sheetData>
    <row r="1" spans="2:7" ht="13.5" thickBot="1" x14ac:dyDescent="0.3">
      <c r="B1" s="2"/>
      <c r="C1" s="2"/>
      <c r="D1" s="2"/>
    </row>
    <row r="2" spans="2:7" ht="22.5" customHeight="1" x14ac:dyDescent="0.25">
      <c r="B2" s="493" t="s">
        <v>181</v>
      </c>
      <c r="C2" s="494"/>
      <c r="D2" s="494"/>
      <c r="E2" s="495"/>
      <c r="F2" s="495"/>
      <c r="G2" s="496" t="s">
        <v>182</v>
      </c>
    </row>
    <row r="3" spans="2:7" ht="31.5" customHeight="1" x14ac:dyDescent="0.25">
      <c r="B3" s="28" t="s">
        <v>183</v>
      </c>
      <c r="C3" s="29" t="s">
        <v>184</v>
      </c>
      <c r="D3" s="29" t="s">
        <v>185</v>
      </c>
      <c r="E3" s="29" t="s">
        <v>186</v>
      </c>
      <c r="F3" s="151" t="s">
        <v>187</v>
      </c>
      <c r="G3" s="497"/>
    </row>
    <row r="4" spans="2:7" ht="20.25" customHeight="1" x14ac:dyDescent="0.25">
      <c r="B4" s="498">
        <v>1</v>
      </c>
      <c r="C4" s="500" t="s">
        <v>188</v>
      </c>
      <c r="D4" s="500" t="s">
        <v>189</v>
      </c>
      <c r="E4" s="503" t="s">
        <v>190</v>
      </c>
      <c r="F4" s="506" t="s">
        <v>191</v>
      </c>
      <c r="G4" s="505"/>
    </row>
    <row r="5" spans="2:7" s="4" customFormat="1" ht="20.25" customHeight="1" x14ac:dyDescent="0.25">
      <c r="B5" s="499"/>
      <c r="C5" s="501"/>
      <c r="D5" s="502"/>
      <c r="E5" s="504"/>
      <c r="F5" s="507"/>
      <c r="G5" s="505"/>
    </row>
    <row r="6" spans="2:7" s="4" customFormat="1" ht="25.15" customHeight="1" x14ac:dyDescent="0.25">
      <c r="B6" s="498">
        <v>2</v>
      </c>
      <c r="C6" s="510" t="s">
        <v>192</v>
      </c>
      <c r="D6" s="500" t="s">
        <v>193</v>
      </c>
      <c r="E6" s="503" t="s">
        <v>194</v>
      </c>
      <c r="F6" s="515" t="s">
        <v>195</v>
      </c>
      <c r="G6" s="508">
        <f>'EDIFICI - RISPARMI'!D13</f>
        <v>0</v>
      </c>
    </row>
    <row r="7" spans="2:7" s="4" customFormat="1" ht="25.15" customHeight="1" x14ac:dyDescent="0.25">
      <c r="B7" s="499"/>
      <c r="C7" s="511"/>
      <c r="D7" s="502"/>
      <c r="E7" s="504"/>
      <c r="F7" s="516"/>
      <c r="G7" s="508"/>
    </row>
    <row r="8" spans="2:7" s="4" customFormat="1" ht="25.15" customHeight="1" x14ac:dyDescent="0.25">
      <c r="B8" s="509"/>
      <c r="C8" s="512"/>
      <c r="D8" s="513"/>
      <c r="E8" s="514"/>
      <c r="F8" s="517"/>
      <c r="G8" s="508"/>
    </row>
    <row r="9" spans="2:7" s="4" customFormat="1" ht="25.15" customHeight="1" x14ac:dyDescent="0.25">
      <c r="B9" s="498">
        <v>3</v>
      </c>
      <c r="C9" s="510" t="s">
        <v>196</v>
      </c>
      <c r="D9" s="518" t="s">
        <v>197</v>
      </c>
      <c r="E9" s="503" t="s">
        <v>194</v>
      </c>
      <c r="F9" s="521" t="s">
        <v>195</v>
      </c>
      <c r="G9" s="508">
        <f>'PROCESSO PRODUTTIVO'!D13</f>
        <v>0</v>
      </c>
    </row>
    <row r="10" spans="2:7" s="4" customFormat="1" ht="25.15" customHeight="1" x14ac:dyDescent="0.25">
      <c r="B10" s="499"/>
      <c r="C10" s="511"/>
      <c r="D10" s="519"/>
      <c r="E10" s="504"/>
      <c r="F10" s="522"/>
      <c r="G10" s="508"/>
    </row>
    <row r="11" spans="2:7" s="4" customFormat="1" ht="25.15" customHeight="1" x14ac:dyDescent="0.25">
      <c r="B11" s="509"/>
      <c r="C11" s="512"/>
      <c r="D11" s="520"/>
      <c r="E11" s="514"/>
      <c r="F11" s="523"/>
      <c r="G11" s="508"/>
    </row>
    <row r="12" spans="2:7" s="4" customFormat="1" ht="28.15" customHeight="1" x14ac:dyDescent="0.25">
      <c r="B12" s="498">
        <v>4</v>
      </c>
      <c r="C12" s="510" t="s">
        <v>198</v>
      </c>
      <c r="D12" s="500" t="s">
        <v>199</v>
      </c>
      <c r="E12" s="503" t="s">
        <v>200</v>
      </c>
      <c r="F12" s="515" t="s">
        <v>201</v>
      </c>
      <c r="G12" s="508">
        <f>'EDIFICI - RISPARMI'!H10</f>
        <v>0</v>
      </c>
    </row>
    <row r="13" spans="2:7" s="4" customFormat="1" ht="28.15" customHeight="1" x14ac:dyDescent="0.25">
      <c r="B13" s="499"/>
      <c r="C13" s="511"/>
      <c r="D13" s="502"/>
      <c r="E13" s="504"/>
      <c r="F13" s="516"/>
      <c r="G13" s="508"/>
    </row>
    <row r="14" spans="2:7" s="4" customFormat="1" ht="28.15" customHeight="1" x14ac:dyDescent="0.25">
      <c r="B14" s="509"/>
      <c r="C14" s="512"/>
      <c r="D14" s="513"/>
      <c r="E14" s="514"/>
      <c r="F14" s="517"/>
      <c r="G14" s="508"/>
    </row>
    <row r="15" spans="2:7" s="4" customFormat="1" ht="28.15" customHeight="1" x14ac:dyDescent="0.25">
      <c r="B15" s="498">
        <v>5</v>
      </c>
      <c r="C15" s="510" t="s">
        <v>202</v>
      </c>
      <c r="D15" s="500" t="s">
        <v>203</v>
      </c>
      <c r="E15" s="503" t="s">
        <v>200</v>
      </c>
      <c r="F15" s="521" t="s">
        <v>204</v>
      </c>
      <c r="G15" s="508">
        <f>'PROCESSO PRODUTTIVO'!H11</f>
        <v>0</v>
      </c>
    </row>
    <row r="16" spans="2:7" s="4" customFormat="1" ht="28.15" customHeight="1" x14ac:dyDescent="0.25">
      <c r="B16" s="499"/>
      <c r="C16" s="511"/>
      <c r="D16" s="502"/>
      <c r="E16" s="504"/>
      <c r="F16" s="522"/>
      <c r="G16" s="508"/>
    </row>
    <row r="17" spans="2:7" s="4" customFormat="1" ht="28.15" customHeight="1" x14ac:dyDescent="0.25">
      <c r="B17" s="509"/>
      <c r="C17" s="512"/>
      <c r="D17" s="513"/>
      <c r="E17" s="514"/>
      <c r="F17" s="523"/>
      <c r="G17" s="508"/>
    </row>
    <row r="18" spans="2:7" s="4" customFormat="1" ht="25.9" customHeight="1" x14ac:dyDescent="0.25">
      <c r="B18" s="498">
        <v>6</v>
      </c>
      <c r="C18" s="510" t="s">
        <v>205</v>
      </c>
      <c r="D18" s="500" t="s">
        <v>206</v>
      </c>
      <c r="E18" s="503" t="s">
        <v>200</v>
      </c>
      <c r="F18" s="534" t="s">
        <v>207</v>
      </c>
      <c r="G18" s="508">
        <f>FER!C11</f>
        <v>0</v>
      </c>
    </row>
    <row r="19" spans="2:7" s="4" customFormat="1" ht="25.9" customHeight="1" x14ac:dyDescent="0.25">
      <c r="B19" s="499"/>
      <c r="C19" s="511"/>
      <c r="D19" s="502"/>
      <c r="E19" s="504"/>
      <c r="F19" s="535"/>
      <c r="G19" s="527"/>
    </row>
    <row r="20" spans="2:7" s="4" customFormat="1" ht="30" customHeight="1" x14ac:dyDescent="0.25">
      <c r="B20" s="498">
        <v>7</v>
      </c>
      <c r="C20" s="510" t="s">
        <v>208</v>
      </c>
      <c r="D20" s="500" t="s">
        <v>209</v>
      </c>
      <c r="E20" s="503" t="s">
        <v>194</v>
      </c>
      <c r="F20" s="152" t="s">
        <v>210</v>
      </c>
      <c r="G20" s="505"/>
    </row>
    <row r="21" spans="2:7" s="4" customFormat="1" ht="36" customHeight="1" x14ac:dyDescent="0.25">
      <c r="B21" s="499"/>
      <c r="C21" s="511"/>
      <c r="D21" s="502"/>
      <c r="E21" s="504"/>
      <c r="F21" s="153" t="s">
        <v>211</v>
      </c>
      <c r="G21" s="505"/>
    </row>
    <row r="22" spans="2:7" s="4" customFormat="1" ht="30" customHeight="1" x14ac:dyDescent="0.25">
      <c r="B22" s="499"/>
      <c r="C22" s="511"/>
      <c r="D22" s="502"/>
      <c r="E22" s="504"/>
      <c r="F22" s="153" t="s">
        <v>212</v>
      </c>
      <c r="G22" s="505"/>
    </row>
    <row r="23" spans="2:7" s="4" customFormat="1" ht="20.25" customHeight="1" x14ac:dyDescent="0.25">
      <c r="B23" s="498">
        <v>8</v>
      </c>
      <c r="C23" s="510" t="s">
        <v>213</v>
      </c>
      <c r="D23" s="500" t="s">
        <v>214</v>
      </c>
      <c r="E23" s="503" t="s">
        <v>215</v>
      </c>
      <c r="F23" s="154" t="s">
        <v>269</v>
      </c>
      <c r="G23" s="505"/>
    </row>
    <row r="24" spans="2:7" s="4" customFormat="1" ht="20.25" customHeight="1" x14ac:dyDescent="0.25">
      <c r="B24" s="499"/>
      <c r="C24" s="511"/>
      <c r="D24" s="502"/>
      <c r="E24" s="504"/>
      <c r="F24" s="155" t="s">
        <v>216</v>
      </c>
      <c r="G24" s="505"/>
    </row>
    <row r="25" spans="2:7" s="4" customFormat="1" ht="20.25" customHeight="1" thickBot="1" x14ac:dyDescent="0.3">
      <c r="B25" s="524" t="s">
        <v>217</v>
      </c>
      <c r="C25" s="525"/>
      <c r="D25" s="526"/>
      <c r="E25" s="30" t="s">
        <v>218</v>
      </c>
      <c r="F25" s="156"/>
      <c r="G25" s="8">
        <f>SUM(G6:G24)</f>
        <v>0</v>
      </c>
    </row>
    <row r="26" spans="2:7" ht="13.5" thickBot="1" x14ac:dyDescent="0.3">
      <c r="B26" s="3"/>
      <c r="C26" s="3"/>
      <c r="D26" s="3"/>
      <c r="F26" s="3"/>
    </row>
    <row r="27" spans="2:7" ht="22.5" customHeight="1" x14ac:dyDescent="0.25">
      <c r="B27" s="536" t="s">
        <v>219</v>
      </c>
      <c r="C27" s="537"/>
      <c r="D27" s="537"/>
      <c r="E27" s="538"/>
      <c r="F27" s="538"/>
      <c r="G27" s="158" t="s">
        <v>182</v>
      </c>
    </row>
    <row r="28" spans="2:7" ht="31.5" customHeight="1" x14ac:dyDescent="0.25">
      <c r="B28" s="159" t="s">
        <v>183</v>
      </c>
      <c r="C28" s="157" t="s">
        <v>184</v>
      </c>
      <c r="D28" s="157" t="s">
        <v>185</v>
      </c>
      <c r="E28" s="157" t="s">
        <v>220</v>
      </c>
      <c r="F28" s="157" t="s">
        <v>187</v>
      </c>
      <c r="G28" s="160"/>
    </row>
    <row r="29" spans="2:7" s="4" customFormat="1" ht="20.25" customHeight="1" x14ac:dyDescent="0.25">
      <c r="B29" s="539" t="s">
        <v>221</v>
      </c>
      <c r="C29" s="540" t="s">
        <v>222</v>
      </c>
      <c r="D29" s="541" t="s">
        <v>223</v>
      </c>
      <c r="E29" s="542" t="s">
        <v>215</v>
      </c>
      <c r="F29" s="72" t="s">
        <v>224</v>
      </c>
      <c r="G29" s="528"/>
    </row>
    <row r="30" spans="2:7" s="4" customFormat="1" ht="20.25" customHeight="1" x14ac:dyDescent="0.25">
      <c r="B30" s="539"/>
      <c r="C30" s="540"/>
      <c r="D30" s="541"/>
      <c r="E30" s="542"/>
      <c r="F30" s="73" t="s">
        <v>225</v>
      </c>
      <c r="G30" s="528"/>
    </row>
    <row r="31" spans="2:7" s="4" customFormat="1" ht="20.25" customHeight="1" x14ac:dyDescent="0.25">
      <c r="B31" s="539" t="s">
        <v>226</v>
      </c>
      <c r="C31" s="540" t="s">
        <v>227</v>
      </c>
      <c r="D31" s="541" t="s">
        <v>228</v>
      </c>
      <c r="E31" s="542" t="s">
        <v>215</v>
      </c>
      <c r="F31" s="72" t="s">
        <v>229</v>
      </c>
      <c r="G31" s="528"/>
    </row>
    <row r="32" spans="2:7" s="4" customFormat="1" ht="21.6" customHeight="1" x14ac:dyDescent="0.25">
      <c r="B32" s="539"/>
      <c r="C32" s="540"/>
      <c r="D32" s="541"/>
      <c r="E32" s="542"/>
      <c r="F32" s="73" t="s">
        <v>230</v>
      </c>
      <c r="G32" s="528"/>
    </row>
    <row r="33" spans="2:7" s="4" customFormat="1" ht="20.25" customHeight="1" thickBot="1" x14ac:dyDescent="0.3">
      <c r="B33" s="529" t="s">
        <v>231</v>
      </c>
      <c r="C33" s="530"/>
      <c r="D33" s="530"/>
      <c r="E33" s="30" t="s">
        <v>194</v>
      </c>
      <c r="F33" s="161"/>
      <c r="G33" s="162">
        <f>G29+G31</f>
        <v>0</v>
      </c>
    </row>
    <row r="34" spans="2:7" ht="13.5" thickBot="1" x14ac:dyDescent="0.3"/>
    <row r="35" spans="2:7" s="4" customFormat="1" ht="20.25" customHeight="1" thickBot="1" x14ac:dyDescent="0.3">
      <c r="B35" s="531" t="s">
        <v>232</v>
      </c>
      <c r="C35" s="532"/>
      <c r="D35" s="532"/>
      <c r="E35" s="533"/>
      <c r="F35" s="533"/>
      <c r="G35" s="163">
        <f>IF((G33+G25)&lt;100,(G25+G33),"100")</f>
        <v>0</v>
      </c>
    </row>
  </sheetData>
  <mergeCells count="62">
    <mergeCell ref="G31:G32"/>
    <mergeCell ref="B33:D33"/>
    <mergeCell ref="B35:F35"/>
    <mergeCell ref="F18:F19"/>
    <mergeCell ref="B27:F27"/>
    <mergeCell ref="B29:B30"/>
    <mergeCell ref="C29:C30"/>
    <mergeCell ref="D29:D30"/>
    <mergeCell ref="E29:E30"/>
    <mergeCell ref="G29:G30"/>
    <mergeCell ref="B31:B32"/>
    <mergeCell ref="C31:C32"/>
    <mergeCell ref="D31:D32"/>
    <mergeCell ref="E31:E32"/>
    <mergeCell ref="B23:B24"/>
    <mergeCell ref="C23:C24"/>
    <mergeCell ref="D23:D24"/>
    <mergeCell ref="E23:E24"/>
    <mergeCell ref="G23:G24"/>
    <mergeCell ref="B25:D25"/>
    <mergeCell ref="B18:B19"/>
    <mergeCell ref="C18:C19"/>
    <mergeCell ref="D18:D19"/>
    <mergeCell ref="E18:E19"/>
    <mergeCell ref="G18:G19"/>
    <mergeCell ref="B20:B22"/>
    <mergeCell ref="C20:C22"/>
    <mergeCell ref="D20:D22"/>
    <mergeCell ref="E20:E22"/>
    <mergeCell ref="G20:G22"/>
    <mergeCell ref="G15:G17"/>
    <mergeCell ref="B12:B14"/>
    <mergeCell ref="C12:C14"/>
    <mergeCell ref="D12:D14"/>
    <mergeCell ref="E12:E14"/>
    <mergeCell ref="F12:F14"/>
    <mergeCell ref="G12:G14"/>
    <mergeCell ref="B15:B17"/>
    <mergeCell ref="C15:C17"/>
    <mergeCell ref="D15:D17"/>
    <mergeCell ref="E15:E17"/>
    <mergeCell ref="F15:F17"/>
    <mergeCell ref="G9:G11"/>
    <mergeCell ref="B6:B8"/>
    <mergeCell ref="C6:C8"/>
    <mergeCell ref="D6:D8"/>
    <mergeCell ref="E6:E8"/>
    <mergeCell ref="F6:F8"/>
    <mergeCell ref="G6:G8"/>
    <mergeCell ref="B9:B11"/>
    <mergeCell ref="C9:C11"/>
    <mergeCell ref="D9:D11"/>
    <mergeCell ref="E9:E11"/>
    <mergeCell ref="F9:F11"/>
    <mergeCell ref="B2:F2"/>
    <mergeCell ref="G2:G3"/>
    <mergeCell ref="B4:B5"/>
    <mergeCell ref="C4:C5"/>
    <mergeCell ref="D4:D5"/>
    <mergeCell ref="E4:E5"/>
    <mergeCell ref="G4:G5"/>
    <mergeCell ref="F4:F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C9F89-C4F8-4624-A0B5-7A6FEB65B784}">
  <sheetPr>
    <tabColor theme="9" tint="0.39997558519241921"/>
  </sheetPr>
  <dimension ref="B1:Z35"/>
  <sheetViews>
    <sheetView zoomScale="115" zoomScaleNormal="115" workbookViewId="0">
      <selection activeCell="E16" sqref="E16"/>
    </sheetView>
  </sheetViews>
  <sheetFormatPr defaultColWidth="8.85546875" defaultRowHeight="15" x14ac:dyDescent="0.25"/>
  <cols>
    <col min="1" max="1" width="1.85546875" style="7" customWidth="1"/>
    <col min="2" max="2" width="32.140625" style="23" customWidth="1"/>
    <col min="3" max="3" width="121" style="22" customWidth="1"/>
    <col min="4" max="4" width="2.85546875" style="7" customWidth="1"/>
    <col min="5" max="5" width="8.85546875" style="7"/>
    <col min="6" max="6" width="51.28515625" style="7" customWidth="1"/>
    <col min="7" max="7" width="8.85546875" style="7"/>
    <col min="8" max="9" width="17.7109375" style="7" customWidth="1"/>
    <col min="10" max="11" width="8.85546875" style="7"/>
    <col min="12" max="14" width="17.28515625" style="7" customWidth="1"/>
    <col min="15" max="25" width="8.85546875" style="7"/>
    <col min="26" max="26" width="28.42578125" style="7" customWidth="1"/>
    <col min="27" max="16384" width="8.85546875" style="7"/>
  </cols>
  <sheetData>
    <row r="1" spans="2:26" ht="6" customHeight="1" thickBot="1" x14ac:dyDescent="0.3">
      <c r="Z1" s="7" t="str">
        <f>IF(B29=TRUE,"Nascondi",IF(B31=TRUE,"Mostra",""))</f>
        <v/>
      </c>
    </row>
    <row r="2" spans="2:26" ht="22.5" customHeight="1" thickBot="1" x14ac:dyDescent="0.3">
      <c r="B2" s="271" t="str">
        <f>IF(COUNTIF(B3:B5,"VERO")&gt;1,"⚠️ Seleziona solo una tipologia", IF(COUNTIF(B3:B5,"VERO")=0,"Seleziona una tipologia", ""))</f>
        <v>Seleziona una tipologia</v>
      </c>
      <c r="C2" s="239" t="s">
        <v>16</v>
      </c>
      <c r="F2"/>
    </row>
    <row r="3" spans="2:26" x14ac:dyDescent="0.25">
      <c r="B3" s="74" t="b">
        <v>0</v>
      </c>
      <c r="C3" s="240" t="s">
        <v>17</v>
      </c>
    </row>
    <row r="4" spans="2:26" x14ac:dyDescent="0.25">
      <c r="B4" s="236" t="b">
        <v>0</v>
      </c>
      <c r="C4" s="64" t="s">
        <v>18</v>
      </c>
    </row>
    <row r="5" spans="2:26" ht="15.75" thickBot="1" x14ac:dyDescent="0.3">
      <c r="B5" s="76" t="b">
        <v>0</v>
      </c>
      <c r="C5" s="63" t="s">
        <v>19</v>
      </c>
    </row>
    <row r="6" spans="2:26" ht="15.75" thickBot="1" x14ac:dyDescent="0.3"/>
    <row r="7" spans="2:26" ht="48" customHeight="1" thickBot="1" x14ac:dyDescent="0.3">
      <c r="B7" s="265" t="str">
        <f>IF(COUNTIF(B9:B15,"VERO")&lt;1,"▪Qualora l’intervento riguardi un edificio, selezionare almeno due voci",IF(COUNTIF(B9:B15,"VERO")&lt;2,"⚠️ qualora l’intervento riguardi un edificio, selezionare almeno due voci", ""))</f>
        <v>▪Qualora l’intervento riguardi un edificio, selezionare almeno due voci</v>
      </c>
      <c r="C7" s="252" t="s">
        <v>20</v>
      </c>
    </row>
    <row r="8" spans="2:26" ht="37.5" customHeight="1" thickBot="1" x14ac:dyDescent="0.3">
      <c r="B8" s="286" t="s">
        <v>21</v>
      </c>
      <c r="C8" s="287"/>
    </row>
    <row r="9" spans="2:26" x14ac:dyDescent="0.25">
      <c r="B9" s="167" t="b">
        <v>0</v>
      </c>
      <c r="C9" s="168" t="s">
        <v>22</v>
      </c>
    </row>
    <row r="10" spans="2:26" x14ac:dyDescent="0.25">
      <c r="B10" s="75" t="b">
        <v>0</v>
      </c>
      <c r="C10" s="169" t="s">
        <v>23</v>
      </c>
    </row>
    <row r="11" spans="2:26" x14ac:dyDescent="0.25">
      <c r="B11" s="75" t="b">
        <v>0</v>
      </c>
      <c r="C11" s="169" t="s">
        <v>24</v>
      </c>
    </row>
    <row r="12" spans="2:26" x14ac:dyDescent="0.25">
      <c r="B12" s="75" t="b">
        <v>0</v>
      </c>
      <c r="C12" s="170" t="s">
        <v>25</v>
      </c>
    </row>
    <row r="13" spans="2:26" x14ac:dyDescent="0.25">
      <c r="B13" s="75" t="b">
        <v>0</v>
      </c>
      <c r="C13" s="170" t="s">
        <v>26</v>
      </c>
    </row>
    <row r="14" spans="2:26" x14ac:dyDescent="0.25">
      <c r="B14" s="75" t="b">
        <v>0</v>
      </c>
      <c r="C14" s="170" t="s">
        <v>27</v>
      </c>
    </row>
    <row r="15" spans="2:26" ht="15.75" thickBot="1" x14ac:dyDescent="0.3">
      <c r="B15" s="76" t="b">
        <v>0</v>
      </c>
      <c r="C15" s="171" t="s">
        <v>28</v>
      </c>
    </row>
    <row r="16" spans="2:26" ht="45.75" thickBot="1" x14ac:dyDescent="0.3">
      <c r="B16" s="263" t="str">
        <f>IF(COUNTIF(B17:B22,"VERO")&lt;1,"▪Qualora l’intervento riguardi il processo produttivo, selezionare almeno una voce", "")</f>
        <v>▪Qualora l’intervento riguardi il processo produttivo, selezionare almeno una voce</v>
      </c>
      <c r="C16" s="250" t="s">
        <v>29</v>
      </c>
    </row>
    <row r="17" spans="2:6" x14ac:dyDescent="0.25">
      <c r="B17" s="167" t="b">
        <v>0</v>
      </c>
      <c r="C17" s="168" t="s">
        <v>30</v>
      </c>
    </row>
    <row r="18" spans="2:6" x14ac:dyDescent="0.25">
      <c r="B18" s="75" t="b">
        <v>0</v>
      </c>
      <c r="C18" s="169" t="s">
        <v>31</v>
      </c>
    </row>
    <row r="19" spans="2:6" x14ac:dyDescent="0.25">
      <c r="B19" s="75" t="b">
        <v>0</v>
      </c>
      <c r="C19" s="169" t="s">
        <v>32</v>
      </c>
    </row>
    <row r="20" spans="2:6" x14ac:dyDescent="0.25">
      <c r="B20" s="75" t="b">
        <v>0</v>
      </c>
      <c r="C20" s="170" t="s">
        <v>33</v>
      </c>
    </row>
    <row r="21" spans="2:6" x14ac:dyDescent="0.25">
      <c r="B21" s="75" t="b">
        <v>0</v>
      </c>
      <c r="C21" s="170" t="s">
        <v>34</v>
      </c>
    </row>
    <row r="22" spans="2:6" ht="30.75" thickBot="1" x14ac:dyDescent="0.3">
      <c r="B22" s="270" t="b">
        <v>0</v>
      </c>
      <c r="C22" s="170" t="s">
        <v>35</v>
      </c>
    </row>
    <row r="23" spans="2:6" ht="30.75" thickBot="1" x14ac:dyDescent="0.3">
      <c r="B23" s="264" t="str">
        <f>IF(AND(AND(COUNTIF(B17:B22,"VERO")&lt;1,COUNTIF(B9:B15,"VERO")&lt;2),COUNTIF(B24:B26,"VERO")&gt;0),"⚠️ è possibile selezionare le voci solo qualora l’intervento riguardi anche una delle tipologie tra quelle sopra riportate", " ")</f>
        <v xml:space="preserve"> </v>
      </c>
      <c r="C23" s="251" t="s">
        <v>36</v>
      </c>
    </row>
    <row r="24" spans="2:6" x14ac:dyDescent="0.25">
      <c r="B24" s="74" t="b">
        <v>0</v>
      </c>
      <c r="C24" s="172" t="s">
        <v>37</v>
      </c>
    </row>
    <row r="25" spans="2:6" x14ac:dyDescent="0.25">
      <c r="B25" s="75" t="b">
        <v>0</v>
      </c>
      <c r="C25" s="169" t="s">
        <v>38</v>
      </c>
    </row>
    <row r="26" spans="2:6" ht="15.75" thickBot="1" x14ac:dyDescent="0.3">
      <c r="B26" s="76" t="b">
        <v>0</v>
      </c>
      <c r="C26" s="173" t="s">
        <v>39</v>
      </c>
    </row>
    <row r="28" spans="2:6" ht="22.5" customHeight="1" thickBot="1" x14ac:dyDescent="0.3">
      <c r="B28" s="271" t="str">
        <f>IF(COUNTIF(B29:B31,"VERO")&gt;1,"⚠️ Seleziona solo una tipologia",IF(COUNTIF(B29:B31,"VERO")=0,"Seleziona una tipologia",""))</f>
        <v>Seleziona una tipologia</v>
      </c>
      <c r="C28" s="239" t="s">
        <v>40</v>
      </c>
    </row>
    <row r="29" spans="2:6" x14ac:dyDescent="0.25">
      <c r="B29" s="74" t="b">
        <v>0</v>
      </c>
      <c r="C29" s="240" t="s">
        <v>41</v>
      </c>
    </row>
    <row r="30" spans="2:6" ht="30" hidden="1" x14ac:dyDescent="0.25">
      <c r="B30" s="228" t="s">
        <v>233</v>
      </c>
      <c r="C30" s="241">
        <v>300000</v>
      </c>
      <c r="F30" s="227"/>
    </row>
    <row r="31" spans="2:6" ht="15.75" thickBot="1" x14ac:dyDescent="0.3">
      <c r="B31" s="76" t="b">
        <v>0</v>
      </c>
      <c r="C31" s="63" t="s">
        <v>42</v>
      </c>
    </row>
    <row r="32" spans="2:6" ht="15.75" thickBot="1" x14ac:dyDescent="0.3">
      <c r="B32" s="7"/>
      <c r="C32" s="7"/>
    </row>
    <row r="33" spans="2:3" x14ac:dyDescent="0.25">
      <c r="B33" s="284" t="s">
        <v>43</v>
      </c>
      <c r="C33" s="285"/>
    </row>
    <row r="34" spans="2:3" ht="120" x14ac:dyDescent="0.25">
      <c r="B34" s="77" t="b">
        <v>0</v>
      </c>
      <c r="C34" s="237" t="s">
        <v>44</v>
      </c>
    </row>
    <row r="35" spans="2:3" ht="75" x14ac:dyDescent="0.25">
      <c r="B35" s="78" t="b">
        <v>0</v>
      </c>
      <c r="C35" s="238" t="s">
        <v>45</v>
      </c>
    </row>
  </sheetData>
  <mergeCells count="2">
    <mergeCell ref="B33:C33"/>
    <mergeCell ref="B8:C8"/>
  </mergeCells>
  <phoneticPr fontId="31" type="noConversion"/>
  <conditionalFormatting sqref="B2">
    <cfRule type="expression" dxfId="5" priority="2">
      <formula>COUNTIF(B3:B5,"VERO")&gt;1</formula>
    </cfRule>
  </conditionalFormatting>
  <conditionalFormatting sqref="B7">
    <cfRule type="beginsWith" dxfId="4" priority="3" operator="beginsWith" text="⚠️">
      <formula>LEFT(B7,LEN("⚠️"))="⚠️"</formula>
    </cfRule>
  </conditionalFormatting>
  <conditionalFormatting sqref="B28">
    <cfRule type="expression" dxfId="3" priority="1">
      <formula>COUNTIF(B29:B31,"VERO")&gt;1</formula>
    </cfRule>
  </conditionalFormatting>
  <conditionalFormatting sqref="B34:B35">
    <cfRule type="expression" dxfId="2" priority="6">
      <formula>$Z$1="Nascondi"</formula>
    </cfRule>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3B654-8BA5-4EC5-A5CB-C56E89104FBF}">
  <sheetPr>
    <tabColor theme="4" tint="0.59999389629810485"/>
  </sheetPr>
  <dimension ref="B1:I20"/>
  <sheetViews>
    <sheetView workbookViewId="0">
      <selection activeCell="F5" sqref="F5"/>
    </sheetView>
  </sheetViews>
  <sheetFormatPr defaultColWidth="8.85546875" defaultRowHeight="25.9" customHeight="1" x14ac:dyDescent="0.25"/>
  <cols>
    <col min="1" max="1" width="2.28515625" style="31" customWidth="1"/>
    <col min="2" max="3" width="19.5703125" style="31" customWidth="1"/>
    <col min="4" max="9" width="21" style="31" customWidth="1"/>
    <col min="10" max="16384" width="8.85546875" style="31"/>
  </cols>
  <sheetData>
    <row r="1" spans="2:9" ht="9" customHeight="1" thickBot="1" x14ac:dyDescent="0.3"/>
    <row r="2" spans="2:9" ht="25.9" customHeight="1" x14ac:dyDescent="0.25">
      <c r="B2" s="288" t="s">
        <v>71</v>
      </c>
      <c r="C2" s="289"/>
      <c r="D2" s="289"/>
      <c r="E2" s="289"/>
      <c r="F2" s="289"/>
      <c r="G2" s="289"/>
      <c r="H2" s="290"/>
      <c r="I2" s="291"/>
    </row>
    <row r="3" spans="2:9" ht="54" customHeight="1" x14ac:dyDescent="0.25">
      <c r="B3" s="106" t="s">
        <v>72</v>
      </c>
      <c r="C3" s="107" t="s">
        <v>73</v>
      </c>
      <c r="D3" s="107" t="s">
        <v>74</v>
      </c>
      <c r="E3" s="107" t="s">
        <v>75</v>
      </c>
      <c r="F3" s="107" t="s">
        <v>76</v>
      </c>
      <c r="G3" s="107" t="s">
        <v>77</v>
      </c>
      <c r="H3" s="107" t="s">
        <v>78</v>
      </c>
      <c r="I3" s="120" t="s">
        <v>79</v>
      </c>
    </row>
    <row r="4" spans="2:9" ht="25.9" customHeight="1" x14ac:dyDescent="0.25">
      <c r="B4" s="112"/>
      <c r="C4" s="113"/>
      <c r="D4" s="113"/>
      <c r="E4" s="113"/>
      <c r="F4" s="122">
        <f>D4+E4</f>
        <v>0</v>
      </c>
      <c r="G4" s="122">
        <f>F4*C4</f>
        <v>0</v>
      </c>
      <c r="H4" s="113"/>
      <c r="I4" s="123">
        <f>H4*C4</f>
        <v>0</v>
      </c>
    </row>
    <row r="5" spans="2:9" ht="25.9" customHeight="1" x14ac:dyDescent="0.25">
      <c r="B5" s="112"/>
      <c r="C5" s="113"/>
      <c r="D5" s="113"/>
      <c r="E5" s="113"/>
      <c r="F5" s="122">
        <f t="shared" ref="F5:F8" si="0">D5+E5</f>
        <v>0</v>
      </c>
      <c r="G5" s="122">
        <f t="shared" ref="G5:G8" si="1">F5*C5</f>
        <v>0</v>
      </c>
      <c r="H5" s="113"/>
      <c r="I5" s="123">
        <f t="shared" ref="I5:I8" si="2">H5*C5</f>
        <v>0</v>
      </c>
    </row>
    <row r="6" spans="2:9" ht="25.9" customHeight="1" x14ac:dyDescent="0.25">
      <c r="B6" s="112"/>
      <c r="C6" s="113"/>
      <c r="D6" s="113"/>
      <c r="E6" s="113"/>
      <c r="F6" s="122">
        <f t="shared" ref="F6" si="3">D6+E6</f>
        <v>0</v>
      </c>
      <c r="G6" s="122">
        <f t="shared" ref="G6" si="4">F6*C6</f>
        <v>0</v>
      </c>
      <c r="H6" s="113"/>
      <c r="I6" s="123">
        <f t="shared" si="2"/>
        <v>0</v>
      </c>
    </row>
    <row r="7" spans="2:9" ht="25.9" customHeight="1" x14ac:dyDescent="0.25">
      <c r="B7" s="112"/>
      <c r="C7" s="113"/>
      <c r="D7" s="113"/>
      <c r="E7" s="113"/>
      <c r="F7" s="122">
        <f t="shared" si="0"/>
        <v>0</v>
      </c>
      <c r="G7" s="122">
        <f t="shared" si="1"/>
        <v>0</v>
      </c>
      <c r="H7" s="113"/>
      <c r="I7" s="123">
        <f t="shared" si="2"/>
        <v>0</v>
      </c>
    </row>
    <row r="8" spans="2:9" ht="25.9" customHeight="1" x14ac:dyDescent="0.25">
      <c r="B8" s="112"/>
      <c r="C8" s="113"/>
      <c r="D8" s="113"/>
      <c r="E8" s="113"/>
      <c r="F8" s="122">
        <f t="shared" si="0"/>
        <v>0</v>
      </c>
      <c r="G8" s="122">
        <f t="shared" si="1"/>
        <v>0</v>
      </c>
      <c r="H8" s="113"/>
      <c r="I8" s="123">
        <f t="shared" si="2"/>
        <v>0</v>
      </c>
    </row>
    <row r="9" spans="2:9" ht="25.9" customHeight="1" thickBot="1" x14ac:dyDescent="0.3">
      <c r="B9" s="108" t="s">
        <v>80</v>
      </c>
      <c r="C9" s="109">
        <f>SUM(C4:C8)</f>
        <v>0</v>
      </c>
      <c r="D9" s="110"/>
      <c r="E9" s="110"/>
      <c r="F9" s="110"/>
      <c r="G9" s="109">
        <f>SUM(G4:G8)</f>
        <v>0</v>
      </c>
      <c r="H9" s="110"/>
      <c r="I9" s="111">
        <f>SUM(I4:I8)</f>
        <v>0</v>
      </c>
    </row>
    <row r="10" spans="2:9" ht="4.9000000000000004" customHeight="1" thickBot="1" x14ac:dyDescent="0.3"/>
    <row r="11" spans="2:9" ht="25.9" customHeight="1" x14ac:dyDescent="0.25">
      <c r="B11" s="292" t="s">
        <v>81</v>
      </c>
      <c r="C11" s="293"/>
      <c r="D11" s="293"/>
      <c r="E11" s="293"/>
      <c r="F11" s="293"/>
      <c r="G11" s="293"/>
      <c r="H11" s="294"/>
      <c r="I11" s="295"/>
    </row>
    <row r="12" spans="2:9" ht="54" customHeight="1" x14ac:dyDescent="0.25">
      <c r="B12" s="114" t="s">
        <v>82</v>
      </c>
      <c r="C12" s="115" t="s">
        <v>73</v>
      </c>
      <c r="D12" s="115" t="s">
        <v>74</v>
      </c>
      <c r="E12" s="115" t="s">
        <v>75</v>
      </c>
      <c r="F12" s="115" t="s">
        <v>76</v>
      </c>
      <c r="G12" s="115" t="s">
        <v>77</v>
      </c>
      <c r="H12" s="115" t="s">
        <v>78</v>
      </c>
      <c r="I12" s="121" t="s">
        <v>79</v>
      </c>
    </row>
    <row r="13" spans="2:9" ht="25.9" customHeight="1" x14ac:dyDescent="0.25">
      <c r="B13" s="112"/>
      <c r="C13" s="113"/>
      <c r="D13" s="113"/>
      <c r="E13" s="113"/>
      <c r="F13" s="122">
        <f>D13+E13</f>
        <v>0</v>
      </c>
      <c r="G13" s="122">
        <f>F13*C13</f>
        <v>0</v>
      </c>
      <c r="H13" s="113"/>
      <c r="I13" s="123">
        <f>H13*C13</f>
        <v>0</v>
      </c>
    </row>
    <row r="14" spans="2:9" ht="25.9" customHeight="1" x14ac:dyDescent="0.25">
      <c r="B14" s="112"/>
      <c r="C14" s="113"/>
      <c r="D14" s="113"/>
      <c r="E14" s="113"/>
      <c r="F14" s="122">
        <f t="shared" ref="F14:F17" si="5">D14+E14</f>
        <v>0</v>
      </c>
      <c r="G14" s="122">
        <f t="shared" ref="G14:G17" si="6">F14*C14</f>
        <v>0</v>
      </c>
      <c r="H14" s="113"/>
      <c r="I14" s="123">
        <f t="shared" ref="I14:I17" si="7">H14*C14</f>
        <v>0</v>
      </c>
    </row>
    <row r="15" spans="2:9" ht="25.9" customHeight="1" x14ac:dyDescent="0.25">
      <c r="B15" s="112"/>
      <c r="C15" s="113"/>
      <c r="D15" s="113"/>
      <c r="E15" s="113"/>
      <c r="F15" s="122">
        <f t="shared" ref="F15" si="8">D15+E15</f>
        <v>0</v>
      </c>
      <c r="G15" s="122">
        <f t="shared" ref="G15" si="9">F15*C15</f>
        <v>0</v>
      </c>
      <c r="H15" s="113"/>
      <c r="I15" s="123">
        <f t="shared" si="7"/>
        <v>0</v>
      </c>
    </row>
    <row r="16" spans="2:9" ht="25.9" customHeight="1" x14ac:dyDescent="0.25">
      <c r="B16" s="112"/>
      <c r="C16" s="113"/>
      <c r="D16" s="113"/>
      <c r="E16" s="113"/>
      <c r="F16" s="122">
        <f t="shared" si="5"/>
        <v>0</v>
      </c>
      <c r="G16" s="122">
        <f t="shared" si="6"/>
        <v>0</v>
      </c>
      <c r="H16" s="113"/>
      <c r="I16" s="123">
        <f t="shared" si="7"/>
        <v>0</v>
      </c>
    </row>
    <row r="17" spans="2:9" ht="25.9" customHeight="1" x14ac:dyDescent="0.25">
      <c r="B17" s="112"/>
      <c r="C17" s="113"/>
      <c r="D17" s="113"/>
      <c r="E17" s="113"/>
      <c r="F17" s="122">
        <f t="shared" si="5"/>
        <v>0</v>
      </c>
      <c r="G17" s="122">
        <f t="shared" si="6"/>
        <v>0</v>
      </c>
      <c r="H17" s="113"/>
      <c r="I17" s="123">
        <f t="shared" si="7"/>
        <v>0</v>
      </c>
    </row>
    <row r="18" spans="2:9" ht="25.9" customHeight="1" thickBot="1" x14ac:dyDescent="0.3">
      <c r="B18" s="116" t="s">
        <v>80</v>
      </c>
      <c r="C18" s="117">
        <f>SUM(C13:C17)</f>
        <v>0</v>
      </c>
      <c r="D18" s="118"/>
      <c r="E18" s="118"/>
      <c r="F18" s="118"/>
      <c r="G18" s="117">
        <f t="shared" ref="G18" si="10">SUM(G13:G17)</f>
        <v>0</v>
      </c>
      <c r="H18" s="118"/>
      <c r="I18" s="119">
        <f t="shared" ref="I18" si="11">SUM(I13:I17)</f>
        <v>0</v>
      </c>
    </row>
    <row r="19" spans="2:9" ht="25.9" customHeight="1" thickBot="1" x14ac:dyDescent="0.3"/>
    <row r="20" spans="2:9" ht="72" customHeight="1" thickBot="1" x14ac:dyDescent="0.3">
      <c r="B20" s="296" t="s">
        <v>83</v>
      </c>
      <c r="C20" s="297"/>
      <c r="D20" s="297"/>
      <c r="E20" s="297"/>
      <c r="F20" s="297"/>
      <c r="G20" s="297"/>
      <c r="H20" s="297"/>
      <c r="I20" s="298"/>
    </row>
  </sheetData>
  <mergeCells count="3">
    <mergeCell ref="B2:I2"/>
    <mergeCell ref="B11:I11"/>
    <mergeCell ref="B20:I2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1E943-AA4C-4074-A011-A668B8AF383C}">
  <sheetPr>
    <tabColor theme="4" tint="0.59999389629810485"/>
  </sheetPr>
  <dimension ref="B1:H14"/>
  <sheetViews>
    <sheetView workbookViewId="0">
      <selection activeCell="B15" sqref="B15"/>
    </sheetView>
  </sheetViews>
  <sheetFormatPr defaultRowHeight="37.9" customHeight="1" x14ac:dyDescent="0.25"/>
  <cols>
    <col min="2" max="2" width="50.28515625" customWidth="1"/>
    <col min="3" max="3" width="12.7109375" customWidth="1"/>
    <col min="4" max="4" width="25.28515625" customWidth="1"/>
    <col min="6" max="6" width="50.28515625" customWidth="1"/>
    <col min="7" max="7" width="12.7109375" customWidth="1"/>
    <col min="8" max="8" width="25.28515625" customWidth="1"/>
  </cols>
  <sheetData>
    <row r="1" spans="2:8" ht="12.6" customHeight="1" thickBot="1" x14ac:dyDescent="0.3"/>
    <row r="2" spans="2:8" ht="35.25" customHeight="1" thickBot="1" x14ac:dyDescent="0.3">
      <c r="B2" s="305" t="s">
        <v>46</v>
      </c>
      <c r="C2" s="306"/>
      <c r="D2" s="307"/>
      <c r="F2" s="305" t="s">
        <v>47</v>
      </c>
      <c r="G2" s="306"/>
      <c r="H2" s="307"/>
    </row>
    <row r="3" spans="2:8" ht="61.9" customHeight="1" thickBot="1" x14ac:dyDescent="0.3">
      <c r="B3" s="127" t="s">
        <v>48</v>
      </c>
      <c r="C3" s="128" t="s">
        <v>49</v>
      </c>
      <c r="D3" s="124">
        <f>'EDIFICI - APE'!G9</f>
        <v>0</v>
      </c>
      <c r="F3" s="135" t="s">
        <v>50</v>
      </c>
      <c r="G3" s="136" t="s">
        <v>51</v>
      </c>
      <c r="H3" s="124">
        <f>'EDIFICI - APE'!I9</f>
        <v>0</v>
      </c>
    </row>
    <row r="4" spans="2:8" ht="61.9" customHeight="1" thickBot="1" x14ac:dyDescent="0.3">
      <c r="B4" s="127" t="s">
        <v>52</v>
      </c>
      <c r="C4" s="129" t="s">
        <v>53</v>
      </c>
      <c r="D4" s="124">
        <f>'EDIFICI - APE'!G18</f>
        <v>0</v>
      </c>
      <c r="F4" s="135" t="s">
        <v>54</v>
      </c>
      <c r="G4" s="137" t="s">
        <v>55</v>
      </c>
      <c r="H4" s="124">
        <f>'EDIFICI - APE'!I18</f>
        <v>0</v>
      </c>
    </row>
    <row r="5" spans="2:8" ht="61.9" customHeight="1" thickBot="1" x14ac:dyDescent="0.3">
      <c r="B5" s="130" t="s">
        <v>56</v>
      </c>
      <c r="C5" s="131" t="s">
        <v>57</v>
      </c>
      <c r="D5" s="125">
        <f>D3-D4</f>
        <v>0</v>
      </c>
      <c r="F5" s="138" t="s">
        <v>58</v>
      </c>
      <c r="G5" s="139" t="s">
        <v>59</v>
      </c>
      <c r="H5" s="125">
        <f>H3-H4</f>
        <v>0</v>
      </c>
    </row>
    <row r="6" spans="2:8" ht="71.45" customHeight="1" thickBot="1" x14ac:dyDescent="0.3">
      <c r="B6" s="132" t="s">
        <v>60</v>
      </c>
      <c r="C6" s="132" t="s">
        <v>61</v>
      </c>
      <c r="D6" s="126">
        <f>IFERROR(D5/D3,0)</f>
        <v>0</v>
      </c>
      <c r="F6" s="140" t="s">
        <v>62</v>
      </c>
      <c r="G6" s="140" t="s">
        <v>63</v>
      </c>
      <c r="H6" s="126">
        <f>IFERROR(H5/H3,0)</f>
        <v>0</v>
      </c>
    </row>
    <row r="7" spans="2:8" ht="135.75" customHeight="1" thickBot="1" x14ac:dyDescent="0.3">
      <c r="B7" s="308" t="s">
        <v>64</v>
      </c>
      <c r="C7" s="309"/>
      <c r="D7" s="310"/>
      <c r="F7" s="311" t="s">
        <v>65</v>
      </c>
      <c r="G7" s="312"/>
      <c r="H7" s="313"/>
    </row>
    <row r="8" spans="2:8" ht="9" customHeight="1" thickBot="1" x14ac:dyDescent="0.3"/>
    <row r="9" spans="2:8" ht="25.15" customHeight="1" thickBot="1" x14ac:dyDescent="0.3">
      <c r="B9" s="314" t="s">
        <v>66</v>
      </c>
      <c r="C9" s="315"/>
      <c r="D9" s="316"/>
      <c r="F9" s="314" t="s">
        <v>66</v>
      </c>
      <c r="G9" s="315"/>
      <c r="H9" s="316"/>
    </row>
    <row r="10" spans="2:8" ht="25.15" customHeight="1" thickBot="1" x14ac:dyDescent="0.3">
      <c r="B10" s="317" t="s">
        <v>67</v>
      </c>
      <c r="C10" s="318"/>
      <c r="D10" s="141">
        <v>0.2</v>
      </c>
      <c r="F10" s="303" t="s">
        <v>68</v>
      </c>
      <c r="G10" s="304"/>
      <c r="H10" s="142">
        <f>IFERROR(IF((((H5/H3)*100)-20 )&gt;15,15,(((H5/H3)*100)-20 )),0)</f>
        <v>0</v>
      </c>
    </row>
    <row r="11" spans="2:8" ht="25.15" customHeight="1" x14ac:dyDescent="0.25">
      <c r="B11" s="301" t="s">
        <v>69</v>
      </c>
      <c r="C11" s="302"/>
      <c r="D11" s="133" t="str">
        <f>IF(D6&lt;D10,"NON AMMISSIBILE","SI")</f>
        <v>NON AMMISSIBILE</v>
      </c>
    </row>
    <row r="12" spans="2:8" ht="25.15" customHeight="1" x14ac:dyDescent="0.25">
      <c r="B12" s="301" t="s">
        <v>270</v>
      </c>
      <c r="C12" s="302"/>
      <c r="D12" s="133" t="str">
        <f>IF('DATI GENERALI'!B31,IF(D6&lt;40%,"NO","SI"),"N.A.")</f>
        <v>N.A.</v>
      </c>
    </row>
    <row r="13" spans="2:8" ht="25.15" customHeight="1" thickBot="1" x14ac:dyDescent="0.3">
      <c r="B13" s="299" t="s">
        <v>70</v>
      </c>
      <c r="C13" s="300"/>
      <c r="D13" s="134">
        <f>IF(D11="NON AMMISSIBILE",0,IF((((D5/D3)*100)-20)&gt;10,10,(((D5/D3)*100)-20)))</f>
        <v>0</v>
      </c>
    </row>
    <row r="14" spans="2:8" ht="25.15" customHeight="1" x14ac:dyDescent="0.25"/>
  </sheetData>
  <mergeCells count="11">
    <mergeCell ref="B13:C13"/>
    <mergeCell ref="B12:C12"/>
    <mergeCell ref="F10:G10"/>
    <mergeCell ref="B2:D2"/>
    <mergeCell ref="B7:D7"/>
    <mergeCell ref="F2:H2"/>
    <mergeCell ref="F7:H7"/>
    <mergeCell ref="B9:D9"/>
    <mergeCell ref="F9:H9"/>
    <mergeCell ref="B10:C10"/>
    <mergeCell ref="B11:C1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626DF-BBD3-4A01-994B-C0CE1C330DD3}">
  <sheetPr>
    <tabColor theme="5" tint="0.59999389629810485"/>
  </sheetPr>
  <dimension ref="B1:I16"/>
  <sheetViews>
    <sheetView workbookViewId="0">
      <selection activeCell="F7" sqref="F7:H7"/>
    </sheetView>
  </sheetViews>
  <sheetFormatPr defaultColWidth="8.85546875" defaultRowHeight="25.9" customHeight="1" x14ac:dyDescent="0.25"/>
  <cols>
    <col min="1" max="1" width="2.28515625" style="31" customWidth="1"/>
    <col min="2" max="2" width="50.28515625" style="31" customWidth="1"/>
    <col min="3" max="3" width="12.7109375" style="31" customWidth="1"/>
    <col min="4" max="4" width="25.28515625" style="31" customWidth="1"/>
    <col min="5" max="5" width="7.5703125" style="31" customWidth="1"/>
    <col min="6" max="6" width="50.28515625" style="31" customWidth="1"/>
    <col min="7" max="7" width="12.7109375" style="31" customWidth="1"/>
    <col min="8" max="8" width="25.28515625" style="31" customWidth="1"/>
    <col min="9" max="16384" width="8.85546875" style="31"/>
  </cols>
  <sheetData>
    <row r="1" spans="2:9" ht="9" customHeight="1" thickBot="1" x14ac:dyDescent="0.3"/>
    <row r="2" spans="2:9" ht="36" customHeight="1" thickBot="1" x14ac:dyDescent="0.3">
      <c r="B2" s="323" t="s">
        <v>84</v>
      </c>
      <c r="C2" s="324"/>
      <c r="D2" s="325"/>
      <c r="F2" s="323" t="s">
        <v>85</v>
      </c>
      <c r="G2" s="324"/>
      <c r="H2" s="325"/>
    </row>
    <row r="3" spans="2:9" ht="45.75" thickBot="1" x14ac:dyDescent="0.3">
      <c r="B3" s="127" t="s">
        <v>259</v>
      </c>
      <c r="C3" s="128" t="s">
        <v>49</v>
      </c>
      <c r="D3" s="70"/>
      <c r="F3" s="135" t="s">
        <v>86</v>
      </c>
      <c r="G3" s="136" t="s">
        <v>51</v>
      </c>
      <c r="H3" s="32"/>
    </row>
    <row r="4" spans="2:9" ht="45.75" thickBot="1" x14ac:dyDescent="0.3">
      <c r="B4" s="127" t="s">
        <v>258</v>
      </c>
      <c r="C4" s="129" t="s">
        <v>53</v>
      </c>
      <c r="D4" s="71"/>
      <c r="F4" s="135" t="s">
        <v>87</v>
      </c>
      <c r="G4" s="137" t="s">
        <v>55</v>
      </c>
      <c r="H4" s="32"/>
    </row>
    <row r="5" spans="2:9" ht="60.75" thickBot="1" x14ac:dyDescent="0.3">
      <c r="B5" s="144" t="s">
        <v>260</v>
      </c>
      <c r="C5" s="131" t="s">
        <v>88</v>
      </c>
      <c r="D5" s="125">
        <f>D3-D4</f>
        <v>0</v>
      </c>
      <c r="F5" s="138" t="s">
        <v>89</v>
      </c>
      <c r="G5" s="139" t="s">
        <v>59</v>
      </c>
      <c r="H5" s="125">
        <f>H3-H4</f>
        <v>0</v>
      </c>
    </row>
    <row r="6" spans="2:9" ht="45.75" thickBot="1" x14ac:dyDescent="0.3">
      <c r="B6" s="144" t="s">
        <v>261</v>
      </c>
      <c r="C6" s="269" t="s">
        <v>90</v>
      </c>
      <c r="D6" s="146">
        <f>IFERROR(D5/D3,0)</f>
        <v>0</v>
      </c>
      <c r="F6" s="140" t="s">
        <v>264</v>
      </c>
      <c r="G6" s="145" t="s">
        <v>63</v>
      </c>
      <c r="H6" s="126">
        <f>IFERROR(H5/H3,0)</f>
        <v>0</v>
      </c>
    </row>
    <row r="7" spans="2:9" ht="98.25" customHeight="1" thickBot="1" x14ac:dyDescent="0.3">
      <c r="B7" s="329" t="s">
        <v>91</v>
      </c>
      <c r="C7" s="330"/>
      <c r="D7" s="331"/>
      <c r="F7" s="334" t="s">
        <v>245</v>
      </c>
      <c r="G7" s="335"/>
      <c r="H7" s="336"/>
    </row>
    <row r="8" spans="2:9" ht="4.9000000000000004" customHeight="1" x14ac:dyDescent="0.25">
      <c r="F8"/>
      <c r="G8"/>
      <c r="H8"/>
    </row>
    <row r="9" spans="2:9" ht="25.9" customHeight="1" thickBot="1" x14ac:dyDescent="0.3"/>
    <row r="10" spans="2:9" ht="30.75" customHeight="1" thickBot="1" x14ac:dyDescent="0.3">
      <c r="B10" s="326" t="s">
        <v>66</v>
      </c>
      <c r="C10" s="327"/>
      <c r="D10" s="328"/>
      <c r="F10" s="326" t="s">
        <v>66</v>
      </c>
      <c r="G10" s="327"/>
      <c r="H10" s="328"/>
      <c r="I10" s="68"/>
    </row>
    <row r="11" spans="2:9" ht="25.9" customHeight="1" thickBot="1" x14ac:dyDescent="0.3">
      <c r="B11" s="337" t="s">
        <v>67</v>
      </c>
      <c r="C11" s="338"/>
      <c r="D11" s="143">
        <v>0.05</v>
      </c>
      <c r="F11" s="332" t="s">
        <v>92</v>
      </c>
      <c r="G11" s="333"/>
      <c r="H11" s="142">
        <f>IFERROR(IF((((H5/H3)*100)-5 )&gt;15,15,IF(((H5/H3)*100)-5&lt;0,0,_xlfn.FLOOR.MATH(((H5/H3)*100)-5))),0)</f>
        <v>0</v>
      </c>
      <c r="I11" s="68"/>
    </row>
    <row r="12" spans="2:9" ht="25.9" customHeight="1" x14ac:dyDescent="0.25">
      <c r="B12" s="319" t="s">
        <v>69</v>
      </c>
      <c r="C12" s="320"/>
      <c r="D12" s="133" t="str">
        <f>IF(D6&lt;D11,"NON AMMISSIBILE","SI")</f>
        <v>NON AMMISSIBILE</v>
      </c>
      <c r="I12" s="68"/>
    </row>
    <row r="13" spans="2:9" ht="25.9" customHeight="1" thickBot="1" x14ac:dyDescent="0.3">
      <c r="B13" s="321" t="s">
        <v>93</v>
      </c>
      <c r="C13" s="322"/>
      <c r="D13" s="134">
        <f>IF(D12="NON AMMISSIBILE",0,IF((((D5/D3)*100)-5)&gt;10,10,_xlfn.FLOOR.MATH((((D5/D3)*100)-5))))</f>
        <v>0</v>
      </c>
      <c r="I13" s="68"/>
    </row>
    <row r="15" spans="2:9" ht="15" x14ac:dyDescent="0.25"/>
    <row r="16" spans="2:9" ht="15" x14ac:dyDescent="0.25"/>
  </sheetData>
  <mergeCells count="10">
    <mergeCell ref="B12:C12"/>
    <mergeCell ref="B13:C13"/>
    <mergeCell ref="F2:H2"/>
    <mergeCell ref="B10:D10"/>
    <mergeCell ref="B2:D2"/>
    <mergeCell ref="B7:D7"/>
    <mergeCell ref="F11:G11"/>
    <mergeCell ref="F10:H10"/>
    <mergeCell ref="F7:H7"/>
    <mergeCell ref="B11:C1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913BE-00DB-4DCB-AE3A-0F1B13DF381F}">
  <sheetPr>
    <tabColor theme="7" tint="0.59999389629810485"/>
  </sheetPr>
  <dimension ref="B1:C11"/>
  <sheetViews>
    <sheetView workbookViewId="0">
      <selection activeCell="C5" sqref="C5"/>
    </sheetView>
  </sheetViews>
  <sheetFormatPr defaultRowHeight="15" x14ac:dyDescent="0.25"/>
  <cols>
    <col min="2" max="3" width="42.42578125" customWidth="1"/>
    <col min="4" max="4" width="41.42578125" customWidth="1"/>
  </cols>
  <sheetData>
    <row r="1" spans="2:3" ht="15.75" thickBot="1" x14ac:dyDescent="0.3"/>
    <row r="2" spans="2:3" ht="36.75" customHeight="1" thickBot="1" x14ac:dyDescent="0.3">
      <c r="B2" s="339" t="s">
        <v>94</v>
      </c>
      <c r="C2" s="340"/>
    </row>
    <row r="3" spans="2:3" ht="48" customHeight="1" thickBot="1" x14ac:dyDescent="0.3">
      <c r="B3" s="148" t="s">
        <v>95</v>
      </c>
      <c r="C3" s="70"/>
    </row>
    <row r="4" spans="2:3" ht="39.75" customHeight="1" thickBot="1" x14ac:dyDescent="0.3">
      <c r="B4" s="148" t="s">
        <v>96</v>
      </c>
      <c r="C4" s="71"/>
    </row>
    <row r="5" spans="2:3" ht="65.25" customHeight="1" thickBot="1" x14ac:dyDescent="0.3">
      <c r="B5" s="148" t="s">
        <v>97</v>
      </c>
      <c r="C5" s="71"/>
    </row>
    <row r="6" spans="2:3" ht="63" customHeight="1" thickBot="1" x14ac:dyDescent="0.3">
      <c r="B6" s="341" t="s">
        <v>98</v>
      </c>
      <c r="C6" s="342"/>
    </row>
    <row r="7" spans="2:3" ht="6.75" customHeight="1" x14ac:dyDescent="0.25"/>
    <row r="8" spans="2:3" ht="15.75" thickBot="1" x14ac:dyDescent="0.3"/>
    <row r="9" spans="2:3" ht="24.75" customHeight="1" thickBot="1" x14ac:dyDescent="0.3">
      <c r="B9" s="326" t="s">
        <v>66</v>
      </c>
      <c r="C9" s="328"/>
    </row>
    <row r="10" spans="2:3" ht="25.5" customHeight="1" x14ac:dyDescent="0.25">
      <c r="B10" s="149" t="s">
        <v>99</v>
      </c>
      <c r="C10" s="143" t="s">
        <v>100</v>
      </c>
    </row>
    <row r="11" spans="2:3" ht="25.5" customHeight="1" thickBot="1" x14ac:dyDescent="0.3">
      <c r="B11" s="150" t="s">
        <v>101</v>
      </c>
      <c r="C11" s="134">
        <f>IF(C5&lt;=75000,_xlfn.FLOOR.MATH(C5/5000),15)</f>
        <v>0</v>
      </c>
    </row>
  </sheetData>
  <mergeCells count="3">
    <mergeCell ref="B2:C2"/>
    <mergeCell ref="B6:C6"/>
    <mergeCell ref="B9:C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59999389629810485"/>
  </sheetPr>
  <dimension ref="B1:H91"/>
  <sheetViews>
    <sheetView zoomScaleNormal="100" workbookViewId="0">
      <pane xSplit="3" ySplit="4" topLeftCell="D5" activePane="bottomRight" state="frozen"/>
      <selection pane="topRight" activeCell="D1" sqref="D1"/>
      <selection pane="bottomLeft" activeCell="A5" sqref="A5"/>
      <selection pane="bottomRight" activeCell="E5" sqref="E5"/>
    </sheetView>
  </sheetViews>
  <sheetFormatPr defaultColWidth="9.140625" defaultRowHeight="12.75" x14ac:dyDescent="0.25"/>
  <cols>
    <col min="1" max="1" width="2.5703125" style="1" customWidth="1"/>
    <col min="2" max="2" width="18.140625" style="1" customWidth="1"/>
    <col min="3" max="3" width="40.42578125" style="1" customWidth="1"/>
    <col min="4" max="4" width="33.140625" style="1" customWidth="1"/>
    <col min="5" max="5" width="17.42578125" style="1" customWidth="1"/>
    <col min="6" max="6" width="10.7109375" style="1" customWidth="1"/>
    <col min="7" max="7" width="16.85546875" style="1" customWidth="1"/>
    <col min="8" max="8" width="17.42578125" style="1" customWidth="1"/>
    <col min="9" max="9" width="1.5703125" style="1" customWidth="1"/>
    <col min="10" max="16384" width="9.140625" style="1"/>
  </cols>
  <sheetData>
    <row r="1" spans="2:8" ht="13.5" thickBot="1" x14ac:dyDescent="0.3">
      <c r="B1" s="2"/>
      <c r="C1" s="2"/>
      <c r="D1" s="2"/>
    </row>
    <row r="2" spans="2:8" ht="19.5" thickBot="1" x14ac:dyDescent="0.3">
      <c r="B2" s="350" t="s">
        <v>102</v>
      </c>
      <c r="C2" s="351"/>
      <c r="D2" s="351"/>
      <c r="E2" s="352"/>
      <c r="F2" s="352"/>
      <c r="G2" s="352"/>
      <c r="H2" s="353"/>
    </row>
    <row r="3" spans="2:8" x14ac:dyDescent="0.25">
      <c r="B3" s="354" t="s">
        <v>103</v>
      </c>
      <c r="C3" s="354" t="s">
        <v>104</v>
      </c>
      <c r="D3" s="354" t="s">
        <v>105</v>
      </c>
      <c r="E3" s="354" t="s">
        <v>106</v>
      </c>
      <c r="F3" s="348" t="s">
        <v>107</v>
      </c>
      <c r="G3" s="354" t="s">
        <v>108</v>
      </c>
      <c r="H3" s="354" t="s">
        <v>109</v>
      </c>
    </row>
    <row r="4" spans="2:8" ht="51.75" customHeight="1" thickBot="1" x14ac:dyDescent="0.3">
      <c r="B4" s="356"/>
      <c r="C4" s="356"/>
      <c r="D4" s="356"/>
      <c r="E4" s="355"/>
      <c r="F4" s="349"/>
      <c r="G4" s="355"/>
      <c r="H4" s="355"/>
    </row>
    <row r="5" spans="2:8" x14ac:dyDescent="0.25">
      <c r="B5" s="348" t="s">
        <v>110</v>
      </c>
      <c r="C5" s="371" t="s">
        <v>134</v>
      </c>
      <c r="D5" s="18" t="s">
        <v>111</v>
      </c>
      <c r="E5" s="12"/>
      <c r="F5" s="44"/>
      <c r="G5" s="62">
        <f t="shared" ref="G5:G19" si="0">E5*F5</f>
        <v>0</v>
      </c>
      <c r="H5" s="11">
        <f t="shared" ref="H5:H19" si="1">E5+G5</f>
        <v>0</v>
      </c>
    </row>
    <row r="6" spans="2:8" x14ac:dyDescent="0.25">
      <c r="B6" s="377"/>
      <c r="C6" s="372"/>
      <c r="D6" s="67" t="s">
        <v>111</v>
      </c>
      <c r="E6" s="9"/>
      <c r="F6" s="42"/>
      <c r="G6" s="40">
        <f t="shared" si="0"/>
        <v>0</v>
      </c>
      <c r="H6" s="15">
        <f t="shared" si="1"/>
        <v>0</v>
      </c>
    </row>
    <row r="7" spans="2:8" x14ac:dyDescent="0.25">
      <c r="B7" s="377"/>
      <c r="C7" s="372"/>
      <c r="D7" s="67" t="s">
        <v>111</v>
      </c>
      <c r="E7" s="9"/>
      <c r="F7" s="42"/>
      <c r="G7" s="40">
        <f t="shared" si="0"/>
        <v>0</v>
      </c>
      <c r="H7" s="15">
        <f t="shared" si="1"/>
        <v>0</v>
      </c>
    </row>
    <row r="8" spans="2:8" ht="13.5" thickBot="1" x14ac:dyDescent="0.3">
      <c r="B8" s="377"/>
      <c r="C8" s="373"/>
      <c r="D8" s="183" t="s">
        <v>111</v>
      </c>
      <c r="E8" s="187"/>
      <c r="F8" s="188"/>
      <c r="G8" s="189">
        <f t="shared" si="0"/>
        <v>0</v>
      </c>
      <c r="H8" s="190">
        <f t="shared" si="1"/>
        <v>0</v>
      </c>
    </row>
    <row r="9" spans="2:8" x14ac:dyDescent="0.25">
      <c r="B9" s="377"/>
      <c r="C9" s="378" t="s">
        <v>112</v>
      </c>
      <c r="D9" s="67" t="s">
        <v>111</v>
      </c>
      <c r="E9" s="9"/>
      <c r="F9" s="42"/>
      <c r="G9" s="40">
        <f t="shared" si="0"/>
        <v>0</v>
      </c>
      <c r="H9" s="15">
        <f t="shared" si="1"/>
        <v>0</v>
      </c>
    </row>
    <row r="10" spans="2:8" s="4" customFormat="1" ht="15" x14ac:dyDescent="0.25">
      <c r="B10" s="377"/>
      <c r="C10" s="378"/>
      <c r="D10" s="67" t="s">
        <v>111</v>
      </c>
      <c r="E10" s="9"/>
      <c r="F10" s="42"/>
      <c r="G10" s="40">
        <f t="shared" si="0"/>
        <v>0</v>
      </c>
      <c r="H10" s="15">
        <f t="shared" si="1"/>
        <v>0</v>
      </c>
    </row>
    <row r="11" spans="2:8" s="4" customFormat="1" ht="15" x14ac:dyDescent="0.25">
      <c r="B11" s="377"/>
      <c r="C11" s="378"/>
      <c r="D11" s="67" t="s">
        <v>111</v>
      </c>
      <c r="E11" s="9"/>
      <c r="F11" s="42"/>
      <c r="G11" s="40">
        <f t="shared" si="0"/>
        <v>0</v>
      </c>
      <c r="H11" s="15">
        <f t="shared" si="1"/>
        <v>0</v>
      </c>
    </row>
    <row r="12" spans="2:8" s="4" customFormat="1" ht="15.75" thickBot="1" x14ac:dyDescent="0.3">
      <c r="B12" s="377"/>
      <c r="C12" s="378"/>
      <c r="D12" s="184" t="s">
        <v>111</v>
      </c>
      <c r="E12" s="191"/>
      <c r="F12" s="192"/>
      <c r="G12" s="193">
        <f t="shared" si="0"/>
        <v>0</v>
      </c>
      <c r="H12" s="194">
        <f t="shared" si="1"/>
        <v>0</v>
      </c>
    </row>
    <row r="13" spans="2:8" s="4" customFormat="1" ht="15" x14ac:dyDescent="0.25">
      <c r="B13" s="377"/>
      <c r="C13" s="379" t="s">
        <v>113</v>
      </c>
      <c r="D13" s="18" t="s">
        <v>111</v>
      </c>
      <c r="E13" s="12"/>
      <c r="F13" s="44"/>
      <c r="G13" s="62">
        <f t="shared" si="0"/>
        <v>0</v>
      </c>
      <c r="H13" s="11">
        <f t="shared" si="1"/>
        <v>0</v>
      </c>
    </row>
    <row r="14" spans="2:8" s="4" customFormat="1" ht="15" x14ac:dyDescent="0.25">
      <c r="B14" s="377"/>
      <c r="C14" s="380"/>
      <c r="D14" s="67" t="s">
        <v>111</v>
      </c>
      <c r="E14" s="9"/>
      <c r="F14" s="42"/>
      <c r="G14" s="40">
        <f t="shared" si="0"/>
        <v>0</v>
      </c>
      <c r="H14" s="15">
        <f t="shared" si="1"/>
        <v>0</v>
      </c>
    </row>
    <row r="15" spans="2:8" s="4" customFormat="1" ht="15" x14ac:dyDescent="0.25">
      <c r="B15" s="377"/>
      <c r="C15" s="380"/>
      <c r="D15" s="67" t="s">
        <v>111</v>
      </c>
      <c r="E15" s="9"/>
      <c r="F15" s="42"/>
      <c r="G15" s="40">
        <f t="shared" si="0"/>
        <v>0</v>
      </c>
      <c r="H15" s="15">
        <f t="shared" si="1"/>
        <v>0</v>
      </c>
    </row>
    <row r="16" spans="2:8" s="4" customFormat="1" ht="15.75" thickBot="1" x14ac:dyDescent="0.3">
      <c r="B16" s="349"/>
      <c r="C16" s="381"/>
      <c r="D16" s="183" t="s">
        <v>111</v>
      </c>
      <c r="E16" s="187"/>
      <c r="F16" s="188"/>
      <c r="G16" s="189">
        <f t="shared" si="0"/>
        <v>0</v>
      </c>
      <c r="H16" s="190">
        <f t="shared" si="1"/>
        <v>0</v>
      </c>
    </row>
    <row r="17" spans="2:8" s="4" customFormat="1" ht="48.75" customHeight="1" thickBot="1" x14ac:dyDescent="0.3">
      <c r="B17" s="348" t="s">
        <v>114</v>
      </c>
      <c r="C17" s="182" t="s">
        <v>265</v>
      </c>
      <c r="D17" s="184" t="s">
        <v>111</v>
      </c>
      <c r="E17" s="191"/>
      <c r="F17" s="192"/>
      <c r="G17" s="193">
        <f t="shared" si="0"/>
        <v>0</v>
      </c>
      <c r="H17" s="194">
        <f t="shared" si="1"/>
        <v>0</v>
      </c>
    </row>
    <row r="18" spans="2:8" s="4" customFormat="1" ht="48.75" customHeight="1" thickBot="1" x14ac:dyDescent="0.3">
      <c r="B18" s="377"/>
      <c r="C18" s="186" t="s">
        <v>266</v>
      </c>
      <c r="D18" s="185" t="s">
        <v>111</v>
      </c>
      <c r="E18" s="195"/>
      <c r="F18" s="61"/>
      <c r="G18" s="53">
        <f t="shared" si="0"/>
        <v>0</v>
      </c>
      <c r="H18" s="54">
        <f t="shared" si="1"/>
        <v>0</v>
      </c>
    </row>
    <row r="19" spans="2:8" s="4" customFormat="1" ht="48.75" customHeight="1" thickBot="1" x14ac:dyDescent="0.3">
      <c r="B19" s="349"/>
      <c r="C19" s="277" t="s">
        <v>267</v>
      </c>
      <c r="D19" s="276" t="s">
        <v>111</v>
      </c>
      <c r="E19" s="195"/>
      <c r="F19" s="61"/>
      <c r="G19" s="53">
        <f t="shared" si="0"/>
        <v>0</v>
      </c>
      <c r="H19" s="54">
        <f t="shared" si="1"/>
        <v>0</v>
      </c>
    </row>
    <row r="20" spans="2:8" s="4" customFormat="1" ht="15" x14ac:dyDescent="0.25">
      <c r="B20" s="367" t="s">
        <v>115</v>
      </c>
      <c r="C20" s="372" t="s">
        <v>22</v>
      </c>
      <c r="D20" s="67" t="s">
        <v>111</v>
      </c>
      <c r="E20" s="9"/>
      <c r="F20" s="42"/>
      <c r="G20" s="40">
        <f>E20*F20</f>
        <v>0</v>
      </c>
      <c r="H20" s="15">
        <f>E20+G20</f>
        <v>0</v>
      </c>
    </row>
    <row r="21" spans="2:8" s="4" customFormat="1" ht="15" x14ac:dyDescent="0.25">
      <c r="B21" s="367"/>
      <c r="C21" s="372"/>
      <c r="D21" s="16" t="s">
        <v>111</v>
      </c>
      <c r="E21" s="14"/>
      <c r="F21" s="43"/>
      <c r="G21" s="41">
        <f>E21*F21</f>
        <v>0</v>
      </c>
      <c r="H21" s="10">
        <f t="shared" ref="H21:H23" si="2">E21+G21</f>
        <v>0</v>
      </c>
    </row>
    <row r="22" spans="2:8" s="4" customFormat="1" ht="15" x14ac:dyDescent="0.25">
      <c r="B22" s="367"/>
      <c r="C22" s="372"/>
      <c r="D22" s="17" t="s">
        <v>111</v>
      </c>
      <c r="E22" s="14"/>
      <c r="F22" s="43"/>
      <c r="G22" s="41">
        <f>E22*F22</f>
        <v>0</v>
      </c>
      <c r="H22" s="13">
        <f t="shared" si="2"/>
        <v>0</v>
      </c>
    </row>
    <row r="23" spans="2:8" s="4" customFormat="1" ht="15.75" thickBot="1" x14ac:dyDescent="0.3">
      <c r="B23" s="367"/>
      <c r="C23" s="372"/>
      <c r="D23" s="17" t="s">
        <v>111</v>
      </c>
      <c r="E23" s="14"/>
      <c r="F23" s="43"/>
      <c r="G23" s="41">
        <f>E23*F23</f>
        <v>0</v>
      </c>
      <c r="H23" s="13">
        <f t="shared" si="2"/>
        <v>0</v>
      </c>
    </row>
    <row r="24" spans="2:8" s="4" customFormat="1" ht="15" x14ac:dyDescent="0.25">
      <c r="B24" s="367"/>
      <c r="C24" s="371" t="s">
        <v>23</v>
      </c>
      <c r="D24" s="18" t="s">
        <v>111</v>
      </c>
      <c r="E24" s="12"/>
      <c r="F24" s="44"/>
      <c r="G24" s="11">
        <f>E24*F24</f>
        <v>0</v>
      </c>
      <c r="H24" s="11">
        <f>E24+G24</f>
        <v>0</v>
      </c>
    </row>
    <row r="25" spans="2:8" s="4" customFormat="1" ht="15" x14ac:dyDescent="0.25">
      <c r="B25" s="367"/>
      <c r="C25" s="372"/>
      <c r="D25" s="16" t="s">
        <v>111</v>
      </c>
      <c r="E25" s="14"/>
      <c r="F25" s="43"/>
      <c r="G25" s="10">
        <f t="shared" ref="G25:G87" si="3">E25*F25</f>
        <v>0</v>
      </c>
      <c r="H25" s="10">
        <f t="shared" ref="H25:H27" si="4">E25+G25</f>
        <v>0</v>
      </c>
    </row>
    <row r="26" spans="2:8" s="4" customFormat="1" ht="15" x14ac:dyDescent="0.25">
      <c r="B26" s="367"/>
      <c r="C26" s="372"/>
      <c r="D26" s="17" t="s">
        <v>111</v>
      </c>
      <c r="E26" s="14"/>
      <c r="F26" s="43"/>
      <c r="G26" s="10">
        <f t="shared" si="3"/>
        <v>0</v>
      </c>
      <c r="H26" s="13">
        <f t="shared" si="4"/>
        <v>0</v>
      </c>
    </row>
    <row r="27" spans="2:8" s="4" customFormat="1" ht="15.75" thickBot="1" x14ac:dyDescent="0.3">
      <c r="B27" s="367"/>
      <c r="C27" s="373"/>
      <c r="D27" s="17" t="s">
        <v>111</v>
      </c>
      <c r="E27" s="14"/>
      <c r="F27" s="43"/>
      <c r="G27" s="34">
        <f t="shared" si="3"/>
        <v>0</v>
      </c>
      <c r="H27" s="10">
        <f t="shared" si="4"/>
        <v>0</v>
      </c>
    </row>
    <row r="28" spans="2:8" s="4" customFormat="1" ht="15" x14ac:dyDescent="0.25">
      <c r="B28" s="367"/>
      <c r="C28" s="372" t="s">
        <v>24</v>
      </c>
      <c r="D28" s="18" t="s">
        <v>111</v>
      </c>
      <c r="E28" s="12"/>
      <c r="F28" s="44"/>
      <c r="G28" s="41">
        <f t="shared" si="3"/>
        <v>0</v>
      </c>
      <c r="H28" s="11">
        <f>E28+G28</f>
        <v>0</v>
      </c>
    </row>
    <row r="29" spans="2:8" s="4" customFormat="1" ht="15" x14ac:dyDescent="0.25">
      <c r="B29" s="367"/>
      <c r="C29" s="372"/>
      <c r="D29" s="16" t="s">
        <v>111</v>
      </c>
      <c r="E29" s="14"/>
      <c r="F29" s="43"/>
      <c r="G29" s="41">
        <f t="shared" si="3"/>
        <v>0</v>
      </c>
      <c r="H29" s="10">
        <f t="shared" ref="H29:H30" si="5">E29+G29</f>
        <v>0</v>
      </c>
    </row>
    <row r="30" spans="2:8" s="4" customFormat="1" ht="15" x14ac:dyDescent="0.25">
      <c r="B30" s="367"/>
      <c r="C30" s="372"/>
      <c r="D30" s="17" t="s">
        <v>111</v>
      </c>
      <c r="E30" s="14"/>
      <c r="F30" s="43"/>
      <c r="G30" s="41">
        <f t="shared" si="3"/>
        <v>0</v>
      </c>
      <c r="H30" s="10">
        <f t="shared" si="5"/>
        <v>0</v>
      </c>
    </row>
    <row r="31" spans="2:8" s="4" customFormat="1" ht="15.75" thickBot="1" x14ac:dyDescent="0.3">
      <c r="B31" s="367"/>
      <c r="C31" s="372"/>
      <c r="D31" s="33" t="s">
        <v>111</v>
      </c>
      <c r="E31" s="25"/>
      <c r="F31" s="45"/>
      <c r="G31" s="41">
        <f t="shared" si="3"/>
        <v>0</v>
      </c>
      <c r="H31" s="34">
        <f>E31+G31</f>
        <v>0</v>
      </c>
    </row>
    <row r="32" spans="2:8" s="4" customFormat="1" ht="15" x14ac:dyDescent="0.25">
      <c r="B32" s="367"/>
      <c r="C32" s="371" t="s">
        <v>25</v>
      </c>
      <c r="D32" s="18" t="s">
        <v>111</v>
      </c>
      <c r="E32" s="12"/>
      <c r="F32" s="44"/>
      <c r="G32" s="11">
        <f t="shared" si="3"/>
        <v>0</v>
      </c>
      <c r="H32" s="11">
        <f>E32+G32</f>
        <v>0</v>
      </c>
    </row>
    <row r="33" spans="2:8" s="4" customFormat="1" ht="15" x14ac:dyDescent="0.25">
      <c r="B33" s="367"/>
      <c r="C33" s="372"/>
      <c r="D33" s="16" t="s">
        <v>111</v>
      </c>
      <c r="E33" s="14"/>
      <c r="F33" s="43"/>
      <c r="G33" s="10">
        <f t="shared" si="3"/>
        <v>0</v>
      </c>
      <c r="H33" s="10">
        <f t="shared" ref="H33:H34" si="6">E33+G33</f>
        <v>0</v>
      </c>
    </row>
    <row r="34" spans="2:8" s="4" customFormat="1" ht="15" x14ac:dyDescent="0.25">
      <c r="B34" s="367"/>
      <c r="C34" s="372"/>
      <c r="D34" s="17" t="s">
        <v>111</v>
      </c>
      <c r="E34" s="14"/>
      <c r="F34" s="43"/>
      <c r="G34" s="10">
        <f t="shared" si="3"/>
        <v>0</v>
      </c>
      <c r="H34" s="10">
        <f t="shared" si="6"/>
        <v>0</v>
      </c>
    </row>
    <row r="35" spans="2:8" s="4" customFormat="1" ht="15.75" thickBot="1" x14ac:dyDescent="0.3">
      <c r="B35" s="367"/>
      <c r="C35" s="373"/>
      <c r="D35" s="33" t="s">
        <v>111</v>
      </c>
      <c r="E35" s="25"/>
      <c r="F35" s="45"/>
      <c r="G35" s="34">
        <f t="shared" si="3"/>
        <v>0</v>
      </c>
      <c r="H35" s="34">
        <f>E35+G35</f>
        <v>0</v>
      </c>
    </row>
    <row r="36" spans="2:8" s="4" customFormat="1" ht="15" x14ac:dyDescent="0.25">
      <c r="B36" s="367"/>
      <c r="C36" s="372" t="s">
        <v>26</v>
      </c>
      <c r="D36" s="18" t="s">
        <v>111</v>
      </c>
      <c r="E36" s="12"/>
      <c r="F36" s="44"/>
      <c r="G36" s="41">
        <f t="shared" si="3"/>
        <v>0</v>
      </c>
      <c r="H36" s="11">
        <f>E36+G36</f>
        <v>0</v>
      </c>
    </row>
    <row r="37" spans="2:8" s="4" customFormat="1" ht="15" x14ac:dyDescent="0.25">
      <c r="B37" s="367"/>
      <c r="C37" s="372"/>
      <c r="D37" s="16" t="s">
        <v>111</v>
      </c>
      <c r="E37" s="14"/>
      <c r="F37" s="43"/>
      <c r="G37" s="41">
        <f t="shared" si="3"/>
        <v>0</v>
      </c>
      <c r="H37" s="10">
        <f t="shared" ref="H37:H38" si="7">E37+G37</f>
        <v>0</v>
      </c>
    </row>
    <row r="38" spans="2:8" s="4" customFormat="1" ht="15" x14ac:dyDescent="0.25">
      <c r="B38" s="367"/>
      <c r="C38" s="372"/>
      <c r="D38" s="17" t="s">
        <v>111</v>
      </c>
      <c r="E38" s="14"/>
      <c r="F38" s="43"/>
      <c r="G38" s="41">
        <f t="shared" si="3"/>
        <v>0</v>
      </c>
      <c r="H38" s="10">
        <f t="shared" si="7"/>
        <v>0</v>
      </c>
    </row>
    <row r="39" spans="2:8" s="4" customFormat="1" ht="15.75" thickBot="1" x14ac:dyDescent="0.3">
      <c r="B39" s="367"/>
      <c r="C39" s="372"/>
      <c r="D39" s="33" t="s">
        <v>111</v>
      </c>
      <c r="E39" s="25"/>
      <c r="F39" s="45"/>
      <c r="G39" s="41">
        <f t="shared" si="3"/>
        <v>0</v>
      </c>
      <c r="H39" s="34">
        <f>E39+G39</f>
        <v>0</v>
      </c>
    </row>
    <row r="40" spans="2:8" s="4" customFormat="1" ht="15" x14ac:dyDescent="0.25">
      <c r="B40" s="367"/>
      <c r="C40" s="371" t="s">
        <v>27</v>
      </c>
      <c r="D40" s="18" t="s">
        <v>111</v>
      </c>
      <c r="E40" s="12"/>
      <c r="F40" s="44"/>
      <c r="G40" s="11">
        <f t="shared" si="3"/>
        <v>0</v>
      </c>
      <c r="H40" s="11">
        <f>E40+G40</f>
        <v>0</v>
      </c>
    </row>
    <row r="41" spans="2:8" s="4" customFormat="1" ht="15" x14ac:dyDescent="0.25">
      <c r="B41" s="367"/>
      <c r="C41" s="372"/>
      <c r="D41" s="16" t="s">
        <v>111</v>
      </c>
      <c r="E41" s="14"/>
      <c r="F41" s="43"/>
      <c r="G41" s="10">
        <f t="shared" si="3"/>
        <v>0</v>
      </c>
      <c r="H41" s="10">
        <f t="shared" ref="H41:H42" si="8">E41+G41</f>
        <v>0</v>
      </c>
    </row>
    <row r="42" spans="2:8" s="4" customFormat="1" ht="15" x14ac:dyDescent="0.25">
      <c r="B42" s="367"/>
      <c r="C42" s="372"/>
      <c r="D42" s="17" t="s">
        <v>111</v>
      </c>
      <c r="E42" s="14"/>
      <c r="F42" s="43"/>
      <c r="G42" s="10">
        <f t="shared" si="3"/>
        <v>0</v>
      </c>
      <c r="H42" s="10">
        <f t="shared" si="8"/>
        <v>0</v>
      </c>
    </row>
    <row r="43" spans="2:8" s="4" customFormat="1" ht="15.75" thickBot="1" x14ac:dyDescent="0.3">
      <c r="B43" s="367"/>
      <c r="C43" s="373"/>
      <c r="D43" s="33" t="s">
        <v>111</v>
      </c>
      <c r="E43" s="25"/>
      <c r="F43" s="45"/>
      <c r="G43" s="34">
        <f t="shared" si="3"/>
        <v>0</v>
      </c>
      <c r="H43" s="34">
        <f>E43+G43</f>
        <v>0</v>
      </c>
    </row>
    <row r="44" spans="2:8" s="4" customFormat="1" ht="15" x14ac:dyDescent="0.25">
      <c r="B44" s="367"/>
      <c r="C44" s="372" t="s">
        <v>28</v>
      </c>
      <c r="D44" s="18" t="s">
        <v>111</v>
      </c>
      <c r="E44" s="12"/>
      <c r="F44" s="44"/>
      <c r="G44" s="41">
        <f t="shared" si="3"/>
        <v>0</v>
      </c>
      <c r="H44" s="11">
        <f>E44+G44</f>
        <v>0</v>
      </c>
    </row>
    <row r="45" spans="2:8" s="4" customFormat="1" ht="15" x14ac:dyDescent="0.25">
      <c r="B45" s="367"/>
      <c r="C45" s="372"/>
      <c r="D45" s="16" t="s">
        <v>111</v>
      </c>
      <c r="E45" s="14"/>
      <c r="F45" s="43"/>
      <c r="G45" s="41">
        <f t="shared" si="3"/>
        <v>0</v>
      </c>
      <c r="H45" s="10">
        <f t="shared" ref="H45:H46" si="9">E45+G45</f>
        <v>0</v>
      </c>
    </row>
    <row r="46" spans="2:8" s="4" customFormat="1" ht="15" x14ac:dyDescent="0.25">
      <c r="B46" s="367"/>
      <c r="C46" s="372"/>
      <c r="D46" s="17" t="s">
        <v>111</v>
      </c>
      <c r="E46" s="14"/>
      <c r="F46" s="43"/>
      <c r="G46" s="41">
        <f t="shared" si="3"/>
        <v>0</v>
      </c>
      <c r="H46" s="10">
        <f t="shared" si="9"/>
        <v>0</v>
      </c>
    </row>
    <row r="47" spans="2:8" s="4" customFormat="1" ht="15.75" thickBot="1" x14ac:dyDescent="0.3">
      <c r="B47" s="367"/>
      <c r="C47" s="373"/>
      <c r="D47" s="57" t="s">
        <v>111</v>
      </c>
      <c r="E47" s="58"/>
      <c r="F47" s="59"/>
      <c r="G47" s="48">
        <f t="shared" si="3"/>
        <v>0</v>
      </c>
      <c r="H47" s="60">
        <f>E47+G47</f>
        <v>0</v>
      </c>
    </row>
    <row r="48" spans="2:8" s="4" customFormat="1" ht="15" x14ac:dyDescent="0.25">
      <c r="B48" s="368" t="s">
        <v>116</v>
      </c>
      <c r="C48" s="346" t="s">
        <v>30</v>
      </c>
      <c r="D48" s="272" t="s">
        <v>111</v>
      </c>
      <c r="E48" s="87"/>
      <c r="F48" s="44"/>
      <c r="G48" s="11">
        <f t="shared" si="3"/>
        <v>0</v>
      </c>
      <c r="H48" s="11">
        <f>E48+G48</f>
        <v>0</v>
      </c>
    </row>
    <row r="49" spans="2:8" s="4" customFormat="1" ht="15" x14ac:dyDescent="0.25">
      <c r="B49" s="369"/>
      <c r="C49" s="347"/>
      <c r="D49" s="273" t="s">
        <v>111</v>
      </c>
      <c r="E49" s="89"/>
      <c r="F49" s="90"/>
      <c r="G49" s="10">
        <f t="shared" si="3"/>
        <v>0</v>
      </c>
      <c r="H49" s="10">
        <f t="shared" ref="H49:H51" si="10">E49+G49</f>
        <v>0</v>
      </c>
    </row>
    <row r="50" spans="2:8" s="4" customFormat="1" ht="15" x14ac:dyDescent="0.25">
      <c r="B50" s="369"/>
      <c r="C50" s="347"/>
      <c r="D50" s="274" t="s">
        <v>111</v>
      </c>
      <c r="E50" s="89"/>
      <c r="F50" s="90"/>
      <c r="G50" s="10">
        <f t="shared" si="3"/>
        <v>0</v>
      </c>
      <c r="H50" s="13">
        <f t="shared" si="10"/>
        <v>0</v>
      </c>
    </row>
    <row r="51" spans="2:8" s="4" customFormat="1" ht="15.75" thickBot="1" x14ac:dyDescent="0.3">
      <c r="B51" s="369"/>
      <c r="C51" s="370"/>
      <c r="D51" s="275" t="s">
        <v>111</v>
      </c>
      <c r="E51" s="92"/>
      <c r="F51" s="93"/>
      <c r="G51" s="34">
        <f t="shared" si="3"/>
        <v>0</v>
      </c>
      <c r="H51" s="262">
        <f t="shared" si="10"/>
        <v>0</v>
      </c>
    </row>
    <row r="52" spans="2:8" s="4" customFormat="1" ht="15" x14ac:dyDescent="0.25">
      <c r="B52" s="369"/>
      <c r="C52" s="346" t="s">
        <v>31</v>
      </c>
      <c r="D52" s="18" t="s">
        <v>111</v>
      </c>
      <c r="E52" s="12"/>
      <c r="F52" s="44"/>
      <c r="G52" s="41">
        <f t="shared" si="3"/>
        <v>0</v>
      </c>
      <c r="H52" s="11">
        <f>E52+G52</f>
        <v>0</v>
      </c>
    </row>
    <row r="53" spans="2:8" s="4" customFormat="1" ht="15" x14ac:dyDescent="0.25">
      <c r="B53" s="369"/>
      <c r="C53" s="347"/>
      <c r="D53" s="16" t="s">
        <v>111</v>
      </c>
      <c r="E53" s="14"/>
      <c r="F53" s="43"/>
      <c r="G53" s="41">
        <f t="shared" si="3"/>
        <v>0</v>
      </c>
      <c r="H53" s="10">
        <f t="shared" ref="H53:H55" si="11">E53+G53</f>
        <v>0</v>
      </c>
    </row>
    <row r="54" spans="2:8" s="4" customFormat="1" ht="15" x14ac:dyDescent="0.25">
      <c r="B54" s="369"/>
      <c r="C54" s="347"/>
      <c r="D54" s="17" t="s">
        <v>111</v>
      </c>
      <c r="E54" s="14"/>
      <c r="F54" s="43"/>
      <c r="G54" s="41">
        <f t="shared" si="3"/>
        <v>0</v>
      </c>
      <c r="H54" s="13">
        <f t="shared" si="11"/>
        <v>0</v>
      </c>
    </row>
    <row r="55" spans="2:8" s="4" customFormat="1" ht="15.75" thickBot="1" x14ac:dyDescent="0.3">
      <c r="B55" s="369"/>
      <c r="C55" s="347"/>
      <c r="D55" s="17" t="s">
        <v>111</v>
      </c>
      <c r="E55" s="14"/>
      <c r="F55" s="43"/>
      <c r="G55" s="41">
        <f t="shared" si="3"/>
        <v>0</v>
      </c>
      <c r="H55" s="10">
        <f t="shared" si="11"/>
        <v>0</v>
      </c>
    </row>
    <row r="56" spans="2:8" s="4" customFormat="1" ht="15" x14ac:dyDescent="0.25">
      <c r="B56" s="369"/>
      <c r="C56" s="346" t="s">
        <v>32</v>
      </c>
      <c r="D56" s="18" t="s">
        <v>111</v>
      </c>
      <c r="E56" s="12"/>
      <c r="F56" s="44"/>
      <c r="G56" s="11">
        <f t="shared" si="3"/>
        <v>0</v>
      </c>
      <c r="H56" s="11">
        <f>E56+G56</f>
        <v>0</v>
      </c>
    </row>
    <row r="57" spans="2:8" s="4" customFormat="1" ht="15" x14ac:dyDescent="0.25">
      <c r="B57" s="369"/>
      <c r="C57" s="347"/>
      <c r="D57" s="16" t="s">
        <v>111</v>
      </c>
      <c r="E57" s="14"/>
      <c r="F57" s="43"/>
      <c r="G57" s="10">
        <f t="shared" si="3"/>
        <v>0</v>
      </c>
      <c r="H57" s="10">
        <f t="shared" ref="H57:H58" si="12">E57+G57</f>
        <v>0</v>
      </c>
    </row>
    <row r="58" spans="2:8" s="4" customFormat="1" ht="15" x14ac:dyDescent="0.25">
      <c r="B58" s="369"/>
      <c r="C58" s="347"/>
      <c r="D58" s="17" t="s">
        <v>111</v>
      </c>
      <c r="E58" s="14"/>
      <c r="F58" s="43"/>
      <c r="G58" s="10">
        <f t="shared" si="3"/>
        <v>0</v>
      </c>
      <c r="H58" s="10">
        <f t="shared" si="12"/>
        <v>0</v>
      </c>
    </row>
    <row r="59" spans="2:8" s="4" customFormat="1" ht="15.75" thickBot="1" x14ac:dyDescent="0.3">
      <c r="B59" s="369"/>
      <c r="C59" s="347"/>
      <c r="D59" s="33" t="s">
        <v>111</v>
      </c>
      <c r="E59" s="25"/>
      <c r="F59" s="45"/>
      <c r="G59" s="34">
        <f t="shared" si="3"/>
        <v>0</v>
      </c>
      <c r="H59" s="34">
        <f>E59+G59</f>
        <v>0</v>
      </c>
    </row>
    <row r="60" spans="2:8" s="4" customFormat="1" ht="15" x14ac:dyDescent="0.25">
      <c r="B60" s="369"/>
      <c r="C60" s="346" t="s">
        <v>33</v>
      </c>
      <c r="D60" s="18" t="s">
        <v>111</v>
      </c>
      <c r="E60" s="12"/>
      <c r="F60" s="44"/>
      <c r="G60" s="41">
        <f t="shared" si="3"/>
        <v>0</v>
      </c>
      <c r="H60" s="11">
        <f>E60+G60</f>
        <v>0</v>
      </c>
    </row>
    <row r="61" spans="2:8" s="4" customFormat="1" ht="15" x14ac:dyDescent="0.25">
      <c r="B61" s="369"/>
      <c r="C61" s="347"/>
      <c r="D61" s="16" t="s">
        <v>111</v>
      </c>
      <c r="E61" s="14"/>
      <c r="F61" s="43"/>
      <c r="G61" s="41">
        <f t="shared" si="3"/>
        <v>0</v>
      </c>
      <c r="H61" s="10">
        <f t="shared" ref="H61:H62" si="13">E61+G61</f>
        <v>0</v>
      </c>
    </row>
    <row r="62" spans="2:8" s="4" customFormat="1" ht="15" x14ac:dyDescent="0.25">
      <c r="B62" s="369"/>
      <c r="C62" s="347"/>
      <c r="D62" s="17" t="s">
        <v>111</v>
      </c>
      <c r="E62" s="14"/>
      <c r="F62" s="43"/>
      <c r="G62" s="41">
        <f t="shared" si="3"/>
        <v>0</v>
      </c>
      <c r="H62" s="10">
        <f t="shared" si="13"/>
        <v>0</v>
      </c>
    </row>
    <row r="63" spans="2:8" s="4" customFormat="1" ht="15.75" thickBot="1" x14ac:dyDescent="0.3">
      <c r="B63" s="369"/>
      <c r="C63" s="347"/>
      <c r="D63" s="33" t="s">
        <v>111</v>
      </c>
      <c r="E63" s="25"/>
      <c r="F63" s="45"/>
      <c r="G63" s="41">
        <f t="shared" si="3"/>
        <v>0</v>
      </c>
      <c r="H63" s="34">
        <f>E63+G63</f>
        <v>0</v>
      </c>
    </row>
    <row r="64" spans="2:8" s="4" customFormat="1" ht="15" x14ac:dyDescent="0.25">
      <c r="B64" s="369"/>
      <c r="C64" s="346" t="s">
        <v>34</v>
      </c>
      <c r="D64" s="18" t="s">
        <v>111</v>
      </c>
      <c r="E64" s="12"/>
      <c r="F64" s="44"/>
      <c r="G64" s="11">
        <f t="shared" si="3"/>
        <v>0</v>
      </c>
      <c r="H64" s="11">
        <f>E64+G64</f>
        <v>0</v>
      </c>
    </row>
    <row r="65" spans="2:8" s="4" customFormat="1" ht="15" x14ac:dyDescent="0.25">
      <c r="B65" s="369"/>
      <c r="C65" s="347"/>
      <c r="D65" s="16" t="s">
        <v>111</v>
      </c>
      <c r="E65" s="14"/>
      <c r="F65" s="43"/>
      <c r="G65" s="10">
        <f t="shared" si="3"/>
        <v>0</v>
      </c>
      <c r="H65" s="10">
        <f t="shared" ref="H65:H66" si="14">E65+G65</f>
        <v>0</v>
      </c>
    </row>
    <row r="66" spans="2:8" s="4" customFormat="1" ht="15" x14ac:dyDescent="0.25">
      <c r="B66" s="369"/>
      <c r="C66" s="347"/>
      <c r="D66" s="17" t="s">
        <v>111</v>
      </c>
      <c r="E66" s="14"/>
      <c r="F66" s="43"/>
      <c r="G66" s="10">
        <f t="shared" si="3"/>
        <v>0</v>
      </c>
      <c r="H66" s="10">
        <f t="shared" si="14"/>
        <v>0</v>
      </c>
    </row>
    <row r="67" spans="2:8" s="4" customFormat="1" ht="15.75" thickBot="1" x14ac:dyDescent="0.3">
      <c r="B67" s="369"/>
      <c r="C67" s="347"/>
      <c r="D67" s="33" t="s">
        <v>111</v>
      </c>
      <c r="E67" s="25"/>
      <c r="F67" s="45"/>
      <c r="G67" s="34">
        <f t="shared" si="3"/>
        <v>0</v>
      </c>
      <c r="H67" s="34">
        <f>E67+G67</f>
        <v>0</v>
      </c>
    </row>
    <row r="68" spans="2:8" s="4" customFormat="1" ht="15" x14ac:dyDescent="0.25">
      <c r="B68" s="369"/>
      <c r="C68" s="346" t="s">
        <v>35</v>
      </c>
      <c r="D68" s="18" t="s">
        <v>111</v>
      </c>
      <c r="E68" s="12"/>
      <c r="F68" s="44"/>
      <c r="G68" s="41">
        <f t="shared" si="3"/>
        <v>0</v>
      </c>
      <c r="H68" s="11">
        <f>E68+G68</f>
        <v>0</v>
      </c>
    </row>
    <row r="69" spans="2:8" s="4" customFormat="1" ht="15" x14ac:dyDescent="0.25">
      <c r="B69" s="369"/>
      <c r="C69" s="347"/>
      <c r="D69" s="16" t="s">
        <v>111</v>
      </c>
      <c r="E69" s="14"/>
      <c r="F69" s="43"/>
      <c r="G69" s="41">
        <f t="shared" si="3"/>
        <v>0</v>
      </c>
      <c r="H69" s="10">
        <f t="shared" ref="H69:H70" si="15">E69+G69</f>
        <v>0</v>
      </c>
    </row>
    <row r="70" spans="2:8" s="4" customFormat="1" ht="15" x14ac:dyDescent="0.25">
      <c r="B70" s="369"/>
      <c r="C70" s="347"/>
      <c r="D70" s="17" t="s">
        <v>111</v>
      </c>
      <c r="E70" s="14"/>
      <c r="F70" s="43"/>
      <c r="G70" s="41">
        <f t="shared" si="3"/>
        <v>0</v>
      </c>
      <c r="H70" s="10">
        <f t="shared" si="15"/>
        <v>0</v>
      </c>
    </row>
    <row r="71" spans="2:8" s="4" customFormat="1" ht="15.75" thickBot="1" x14ac:dyDescent="0.3">
      <c r="B71" s="369"/>
      <c r="C71" s="347"/>
      <c r="D71" s="57" t="s">
        <v>111</v>
      </c>
      <c r="E71" s="58"/>
      <c r="F71" s="59"/>
      <c r="G71" s="48">
        <f t="shared" si="3"/>
        <v>0</v>
      </c>
      <c r="H71" s="60">
        <f>E71+G71</f>
        <v>0</v>
      </c>
    </row>
    <row r="72" spans="2:8" s="4" customFormat="1" ht="15" x14ac:dyDescent="0.25">
      <c r="B72" s="361" t="s">
        <v>117</v>
      </c>
      <c r="C72" s="343" t="s">
        <v>37</v>
      </c>
      <c r="D72" s="18" t="s">
        <v>111</v>
      </c>
      <c r="E72" s="12"/>
      <c r="F72" s="44"/>
      <c r="G72" s="11">
        <f t="shared" si="3"/>
        <v>0</v>
      </c>
      <c r="H72" s="11">
        <f t="shared" ref="H72:H83" si="16">E72+G72</f>
        <v>0</v>
      </c>
    </row>
    <row r="73" spans="2:8" s="4" customFormat="1" ht="15" x14ac:dyDescent="0.25">
      <c r="B73" s="362"/>
      <c r="C73" s="344"/>
      <c r="D73" s="16" t="s">
        <v>111</v>
      </c>
      <c r="E73" s="14"/>
      <c r="F73" s="43"/>
      <c r="G73" s="10">
        <f t="shared" si="3"/>
        <v>0</v>
      </c>
      <c r="H73" s="10">
        <f t="shared" si="16"/>
        <v>0</v>
      </c>
    </row>
    <row r="74" spans="2:8" s="4" customFormat="1" ht="15" x14ac:dyDescent="0.25">
      <c r="B74" s="362"/>
      <c r="C74" s="344"/>
      <c r="D74" s="17" t="s">
        <v>111</v>
      </c>
      <c r="E74" s="14"/>
      <c r="F74" s="43"/>
      <c r="G74" s="10">
        <f t="shared" si="3"/>
        <v>0</v>
      </c>
      <c r="H74" s="10">
        <f t="shared" si="16"/>
        <v>0</v>
      </c>
    </row>
    <row r="75" spans="2:8" s="4" customFormat="1" ht="15.75" thickBot="1" x14ac:dyDescent="0.3">
      <c r="B75" s="362"/>
      <c r="C75" s="345"/>
      <c r="D75" s="33" t="s">
        <v>111</v>
      </c>
      <c r="E75" s="25"/>
      <c r="F75" s="45"/>
      <c r="G75" s="34">
        <f t="shared" si="3"/>
        <v>0</v>
      </c>
      <c r="H75" s="34">
        <f t="shared" si="16"/>
        <v>0</v>
      </c>
    </row>
    <row r="76" spans="2:8" x14ac:dyDescent="0.25">
      <c r="B76" s="363"/>
      <c r="C76" s="374" t="s">
        <v>38</v>
      </c>
      <c r="D76" s="18" t="s">
        <v>111</v>
      </c>
      <c r="E76" s="12"/>
      <c r="F76" s="44"/>
      <c r="G76" s="41">
        <f t="shared" si="3"/>
        <v>0</v>
      </c>
      <c r="H76" s="10">
        <f t="shared" si="16"/>
        <v>0</v>
      </c>
    </row>
    <row r="77" spans="2:8" x14ac:dyDescent="0.25">
      <c r="B77" s="363"/>
      <c r="C77" s="375"/>
      <c r="D77" s="16" t="s">
        <v>111</v>
      </c>
      <c r="E77" s="14"/>
      <c r="F77" s="43"/>
      <c r="G77" s="41">
        <f t="shared" si="3"/>
        <v>0</v>
      </c>
      <c r="H77" s="10">
        <f t="shared" si="16"/>
        <v>0</v>
      </c>
    </row>
    <row r="78" spans="2:8" x14ac:dyDescent="0.25">
      <c r="B78" s="363"/>
      <c r="C78" s="375"/>
      <c r="D78" s="17" t="s">
        <v>111</v>
      </c>
      <c r="E78" s="14"/>
      <c r="F78" s="43"/>
      <c r="G78" s="41">
        <f t="shared" si="3"/>
        <v>0</v>
      </c>
      <c r="H78" s="13">
        <f t="shared" si="16"/>
        <v>0</v>
      </c>
    </row>
    <row r="79" spans="2:8" ht="13.5" thickBot="1" x14ac:dyDescent="0.3">
      <c r="B79" s="363"/>
      <c r="C79" s="375"/>
      <c r="D79" s="17" t="s">
        <v>111</v>
      </c>
      <c r="E79" s="14"/>
      <c r="F79" s="43"/>
      <c r="G79" s="48">
        <f t="shared" si="3"/>
        <v>0</v>
      </c>
      <c r="H79" s="10">
        <f t="shared" si="16"/>
        <v>0</v>
      </c>
    </row>
    <row r="80" spans="2:8" x14ac:dyDescent="0.25">
      <c r="B80" s="363"/>
      <c r="C80" s="374" t="s">
        <v>39</v>
      </c>
      <c r="D80" s="18" t="s">
        <v>111</v>
      </c>
      <c r="E80" s="12"/>
      <c r="F80" s="44"/>
      <c r="G80" s="11">
        <f t="shared" si="3"/>
        <v>0</v>
      </c>
      <c r="H80" s="11">
        <f t="shared" si="16"/>
        <v>0</v>
      </c>
    </row>
    <row r="81" spans="2:8" x14ac:dyDescent="0.25">
      <c r="B81" s="363"/>
      <c r="C81" s="375"/>
      <c r="D81" s="16" t="s">
        <v>111</v>
      </c>
      <c r="E81" s="14"/>
      <c r="F81" s="43"/>
      <c r="G81" s="10">
        <f t="shared" si="3"/>
        <v>0</v>
      </c>
      <c r="H81" s="10">
        <f t="shared" si="16"/>
        <v>0</v>
      </c>
    </row>
    <row r="82" spans="2:8" x14ac:dyDescent="0.25">
      <c r="B82" s="363"/>
      <c r="C82" s="375"/>
      <c r="D82" s="17" t="s">
        <v>111</v>
      </c>
      <c r="E82" s="14"/>
      <c r="F82" s="43"/>
      <c r="G82" s="10">
        <f t="shared" si="3"/>
        <v>0</v>
      </c>
      <c r="H82" s="10">
        <f t="shared" si="16"/>
        <v>0</v>
      </c>
    </row>
    <row r="83" spans="2:8" ht="13.5" thickBot="1" x14ac:dyDescent="0.3">
      <c r="B83" s="364"/>
      <c r="C83" s="376"/>
      <c r="D83" s="33" t="s">
        <v>111</v>
      </c>
      <c r="E83" s="25"/>
      <c r="F83" s="45"/>
      <c r="G83" s="34">
        <f t="shared" si="3"/>
        <v>0</v>
      </c>
      <c r="H83" s="34">
        <f t="shared" si="16"/>
        <v>0</v>
      </c>
    </row>
    <row r="84" spans="2:8" x14ac:dyDescent="0.25">
      <c r="B84" s="357" t="s">
        <v>118</v>
      </c>
      <c r="C84" s="358"/>
      <c r="D84" s="67" t="s">
        <v>111</v>
      </c>
      <c r="E84" s="87"/>
      <c r="F84" s="88"/>
      <c r="G84" s="40">
        <f t="shared" si="3"/>
        <v>0</v>
      </c>
      <c r="H84" s="11">
        <f t="shared" ref="H84:H89" si="17">E84+G84</f>
        <v>0</v>
      </c>
    </row>
    <row r="85" spans="2:8" x14ac:dyDescent="0.25">
      <c r="B85" s="357"/>
      <c r="C85" s="358"/>
      <c r="D85" s="16" t="s">
        <v>111</v>
      </c>
      <c r="E85" s="89"/>
      <c r="F85" s="90"/>
      <c r="G85" s="41">
        <f t="shared" si="3"/>
        <v>0</v>
      </c>
      <c r="H85" s="10">
        <f t="shared" si="17"/>
        <v>0</v>
      </c>
    </row>
    <row r="86" spans="2:8" x14ac:dyDescent="0.25">
      <c r="B86" s="357"/>
      <c r="C86" s="358"/>
      <c r="D86" s="17" t="s">
        <v>111</v>
      </c>
      <c r="E86" s="89"/>
      <c r="F86" s="90"/>
      <c r="G86" s="41">
        <f t="shared" si="3"/>
        <v>0</v>
      </c>
      <c r="H86" s="10">
        <f t="shared" si="17"/>
        <v>0</v>
      </c>
    </row>
    <row r="87" spans="2:8" x14ac:dyDescent="0.25">
      <c r="B87" s="357"/>
      <c r="C87" s="358"/>
      <c r="D87" s="17" t="s">
        <v>111</v>
      </c>
      <c r="E87" s="89"/>
      <c r="F87" s="90"/>
      <c r="G87" s="41">
        <f t="shared" si="3"/>
        <v>0</v>
      </c>
      <c r="H87" s="13">
        <f t="shared" si="17"/>
        <v>0</v>
      </c>
    </row>
    <row r="88" spans="2:8" x14ac:dyDescent="0.25">
      <c r="B88" s="357"/>
      <c r="C88" s="358"/>
      <c r="D88" s="17" t="s">
        <v>111</v>
      </c>
      <c r="E88" s="89"/>
      <c r="F88" s="90"/>
      <c r="G88" s="41">
        <f t="shared" ref="G88:G89" si="18">E88*F88</f>
        <v>0</v>
      </c>
      <c r="H88" s="13">
        <f t="shared" si="17"/>
        <v>0</v>
      </c>
    </row>
    <row r="89" spans="2:8" ht="13.5" thickBot="1" x14ac:dyDescent="0.3">
      <c r="B89" s="359"/>
      <c r="C89" s="360"/>
      <c r="D89" s="91" t="s">
        <v>111</v>
      </c>
      <c r="E89" s="92"/>
      <c r="F89" s="93"/>
      <c r="G89" s="41">
        <f t="shared" si="18"/>
        <v>0</v>
      </c>
      <c r="H89" s="10">
        <f t="shared" si="17"/>
        <v>0</v>
      </c>
    </row>
    <row r="90" spans="2:8" ht="15.75" thickBot="1" x14ac:dyDescent="0.3">
      <c r="B90" s="365" t="s">
        <v>119</v>
      </c>
      <c r="C90" s="366"/>
      <c r="D90" s="52"/>
      <c r="E90" s="79">
        <f>SUM(E5:E89)</f>
        <v>0</v>
      </c>
      <c r="F90" s="80"/>
      <c r="G90" s="79">
        <f>SUM(G5:G89)</f>
        <v>0</v>
      </c>
      <c r="H90" s="79">
        <f>SUM(H5:H89)</f>
        <v>0</v>
      </c>
    </row>
    <row r="91" spans="2:8" x14ac:dyDescent="0.25">
      <c r="C91" s="3"/>
      <c r="D91" s="3"/>
    </row>
  </sheetData>
  <protectedRanges>
    <protectedRange sqref="E5:G19 D20:G89" name="imputazione 1"/>
  </protectedRanges>
  <mergeCells count="34">
    <mergeCell ref="B5:B16"/>
    <mergeCell ref="C5:C8"/>
    <mergeCell ref="C9:C12"/>
    <mergeCell ref="C13:C16"/>
    <mergeCell ref="B17:B19"/>
    <mergeCell ref="B84:C89"/>
    <mergeCell ref="B72:B83"/>
    <mergeCell ref="B90:C90"/>
    <mergeCell ref="B20:B47"/>
    <mergeCell ref="B48:B71"/>
    <mergeCell ref="C48:C51"/>
    <mergeCell ref="C24:C27"/>
    <mergeCell ref="C28:C31"/>
    <mergeCell ref="C32:C35"/>
    <mergeCell ref="C36:C39"/>
    <mergeCell ref="C44:C47"/>
    <mergeCell ref="C40:C43"/>
    <mergeCell ref="C20:C23"/>
    <mergeCell ref="C76:C79"/>
    <mergeCell ref="C80:C83"/>
    <mergeCell ref="C68:C71"/>
    <mergeCell ref="F3:F4"/>
    <mergeCell ref="B2:H2"/>
    <mergeCell ref="E3:E4"/>
    <mergeCell ref="G3:G4"/>
    <mergeCell ref="H3:H4"/>
    <mergeCell ref="B3:B4"/>
    <mergeCell ref="D3:D4"/>
    <mergeCell ref="C3:C4"/>
    <mergeCell ref="C72:C75"/>
    <mergeCell ref="C52:C55"/>
    <mergeCell ref="C56:C59"/>
    <mergeCell ref="C60:C63"/>
    <mergeCell ref="C64:C6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73F64-CC58-4228-97F5-4B06F0908BB3}">
  <sheetPr>
    <tabColor theme="6" tint="0.59999389629810485"/>
  </sheetPr>
  <dimension ref="B1:H20"/>
  <sheetViews>
    <sheetView tabSelected="1" zoomScale="120" zoomScaleNormal="120" workbookViewId="0">
      <selection activeCell="D9" sqref="D9"/>
    </sheetView>
  </sheetViews>
  <sheetFormatPr defaultColWidth="8.85546875" defaultRowHeight="25.9" customHeight="1" x14ac:dyDescent="0.25"/>
  <cols>
    <col min="1" max="1" width="2.28515625" style="31" customWidth="1"/>
    <col min="2" max="4" width="35.42578125" style="31" customWidth="1"/>
    <col min="5" max="5" width="21.85546875" style="31" customWidth="1"/>
    <col min="6" max="8" width="35.42578125" style="31" customWidth="1"/>
    <col min="9" max="16384" width="8.85546875" style="31"/>
  </cols>
  <sheetData>
    <row r="1" spans="2:8" ht="25.9" customHeight="1" thickBot="1" x14ac:dyDescent="0.3"/>
    <row r="2" spans="2:8" ht="39.75" customHeight="1" thickBot="1" x14ac:dyDescent="0.3">
      <c r="B2" s="382" t="s">
        <v>120</v>
      </c>
      <c r="C2" s="383"/>
      <c r="D2" s="384"/>
    </row>
    <row r="3" spans="2:8" ht="15" x14ac:dyDescent="0.25">
      <c r="B3" s="385" t="s">
        <v>116</v>
      </c>
      <c r="C3" s="174" t="s">
        <v>121</v>
      </c>
      <c r="D3" s="175" t="b">
        <v>0</v>
      </c>
    </row>
    <row r="4" spans="2:8" ht="15" x14ac:dyDescent="0.25">
      <c r="B4" s="386"/>
      <c r="C4" s="174" t="s">
        <v>122</v>
      </c>
      <c r="D4" s="176" t="b">
        <v>0</v>
      </c>
    </row>
    <row r="5" spans="2:8" ht="15" x14ac:dyDescent="0.25">
      <c r="B5" s="386"/>
      <c r="C5" s="174" t="s">
        <v>123</v>
      </c>
      <c r="D5" s="176" t="b">
        <v>0</v>
      </c>
    </row>
    <row r="6" spans="2:8" ht="15.75" thickBot="1" x14ac:dyDescent="0.3">
      <c r="B6" s="387"/>
      <c r="C6" s="178" t="s">
        <v>124</v>
      </c>
      <c r="D6" s="177" t="b">
        <v>0</v>
      </c>
    </row>
    <row r="7" spans="2:8" ht="15.75" thickBot="1" x14ac:dyDescent="0.3"/>
    <row r="8" spans="2:8" ht="29.25" customHeight="1" x14ac:dyDescent="0.25">
      <c r="B8" s="221" t="s">
        <v>242</v>
      </c>
      <c r="C8" s="69"/>
      <c r="D8" s="235"/>
    </row>
    <row r="9" spans="2:8" ht="25.5" x14ac:dyDescent="0.25">
      <c r="B9" s="222" t="s">
        <v>125</v>
      </c>
      <c r="C9" s="147">
        <f>IF('DATI GENERALI'!B31,SUM('COSTO COMPLESSIVO'!E9:E12,'COSTO COMPLESSIVO'!E18,'COSTO COMPLESSIVO'!E48:E71),0)</f>
        <v>0</v>
      </c>
      <c r="D9" s="235"/>
    </row>
    <row r="10" spans="2:8" ht="25.5" x14ac:dyDescent="0.25">
      <c r="B10" s="222" t="s">
        <v>126</v>
      </c>
      <c r="C10" s="147">
        <f>IF('DATI GENERALI'!B31,IF(D6,C9,IF(OR(D3,D4,D5),IF('DATI GENERALI'!B31,IF((C9-C8)&gt;=0,(C9-C8),"Errore valore negativo"),0),0)),0)</f>
        <v>0</v>
      </c>
      <c r="D10" s="235"/>
    </row>
    <row r="11" spans="2:8" ht="25.5" x14ac:dyDescent="0.25">
      <c r="B11" s="222" t="s">
        <v>239</v>
      </c>
      <c r="C11" s="255">
        <f>IFERROR(C10/C9,0)</f>
        <v>0</v>
      </c>
      <c r="D11" s="235"/>
    </row>
    <row r="12" spans="2:8" ht="39" thickBot="1" x14ac:dyDescent="0.3">
      <c r="B12" s="223" t="s">
        <v>127</v>
      </c>
      <c r="C12" s="181">
        <f>IFERROR(IF('DATI GENERALI'!$B$31,IF('DATI GENERALI'!$B$3,0.5,IF('DATI GENERALI'!$B$4,0.4,IF('DATI GENERALI'!$B$5,0.3,0)))+IF('DATI GENERALI'!$B$34,IF(OR('DATI GENERALI'!$B$3,'DATI GENERALI'!$B$4,'DATI GENERALI'!$B$5),0.05,0),0),0)*C10,0)</f>
        <v>0</v>
      </c>
      <c r="D12" s="235"/>
    </row>
    <row r="13" spans="2:8" ht="18" customHeight="1" thickBot="1" x14ac:dyDescent="0.3"/>
    <row r="14" spans="2:8" ht="198" customHeight="1" thickBot="1" x14ac:dyDescent="0.3">
      <c r="B14" s="296" t="s">
        <v>128</v>
      </c>
      <c r="C14" s="297"/>
      <c r="D14" s="297"/>
      <c r="E14" s="298"/>
      <c r="F14"/>
      <c r="G14"/>
      <c r="H14"/>
    </row>
    <row r="15" spans="2:8" ht="37.5" customHeight="1" x14ac:dyDescent="0.25"/>
    <row r="16" spans="2:8" ht="37.5" customHeight="1" x14ac:dyDescent="0.25"/>
    <row r="17" ht="37.5" customHeight="1" x14ac:dyDescent="0.25"/>
    <row r="18" ht="37.5" customHeight="1" x14ac:dyDescent="0.25"/>
    <row r="19" ht="37.5" customHeight="1" x14ac:dyDescent="0.25"/>
    <row r="20" ht="24.75" customHeight="1" x14ac:dyDescent="0.25"/>
  </sheetData>
  <mergeCells count="3">
    <mergeCell ref="B2:D2"/>
    <mergeCell ref="B3:B6"/>
    <mergeCell ref="B14:E1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D300C-76A8-432D-90BF-7334F9FC94CD}">
  <sheetPr>
    <tabColor theme="6" tint="0.59999389629810485"/>
  </sheetPr>
  <dimension ref="B1:K95"/>
  <sheetViews>
    <sheetView zoomScale="115" zoomScaleNormal="115" workbookViewId="0">
      <pane xSplit="3" ySplit="4" topLeftCell="D5" activePane="bottomRight" state="frozen"/>
      <selection pane="topRight" activeCell="D1" sqref="D1"/>
      <selection pane="bottomLeft" activeCell="A5" sqref="A5"/>
      <selection pane="bottomRight" activeCell="G18" sqref="G18"/>
    </sheetView>
  </sheetViews>
  <sheetFormatPr defaultColWidth="9.140625" defaultRowHeight="12.75" x14ac:dyDescent="0.25"/>
  <cols>
    <col min="1" max="1" width="2.5703125" style="1" customWidth="1"/>
    <col min="2" max="2" width="19.7109375" style="1" customWidth="1"/>
    <col min="3" max="3" width="47.28515625" style="1" customWidth="1"/>
    <col min="4" max="4" width="40" style="1" customWidth="1"/>
    <col min="5" max="5" width="18.5703125" style="1" bestFit="1" customWidth="1"/>
    <col min="6" max="7" width="19.42578125" style="1" customWidth="1"/>
    <col min="8" max="8" width="19.5703125" style="1" customWidth="1"/>
    <col min="9" max="9" width="18.28515625" style="1" bestFit="1" customWidth="1"/>
    <col min="10" max="10" width="15.42578125" style="1" customWidth="1"/>
    <col min="11" max="11" width="17.85546875" style="1" bestFit="1" customWidth="1"/>
    <col min="12" max="16384" width="9.140625" style="1"/>
  </cols>
  <sheetData>
    <row r="1" spans="2:11" ht="13.5" thickBot="1" x14ac:dyDescent="0.3">
      <c r="B1" s="2"/>
      <c r="C1" s="2"/>
      <c r="D1" s="2"/>
    </row>
    <row r="2" spans="2:11" ht="22.5" customHeight="1" thickBot="1" x14ac:dyDescent="0.3">
      <c r="B2" s="350" t="s">
        <v>129</v>
      </c>
      <c r="C2" s="351"/>
      <c r="D2" s="351"/>
      <c r="E2" s="352"/>
      <c r="F2" s="352"/>
      <c r="G2" s="352"/>
      <c r="H2" s="401"/>
      <c r="I2" s="401"/>
      <c r="J2" s="401"/>
      <c r="K2" s="402"/>
    </row>
    <row r="3" spans="2:11" ht="28.5" customHeight="1" x14ac:dyDescent="0.25">
      <c r="B3" s="354" t="s">
        <v>103</v>
      </c>
      <c r="C3" s="354" t="s">
        <v>104</v>
      </c>
      <c r="D3" s="354" t="s">
        <v>105</v>
      </c>
      <c r="E3" s="354" t="s">
        <v>130</v>
      </c>
      <c r="F3" s="354" t="s">
        <v>109</v>
      </c>
      <c r="G3" s="354" t="s">
        <v>238</v>
      </c>
      <c r="H3" s="354" t="s">
        <v>131</v>
      </c>
      <c r="I3" s="354" t="s">
        <v>132</v>
      </c>
      <c r="J3" s="354" t="s">
        <v>133</v>
      </c>
      <c r="K3" s="354" t="s">
        <v>240</v>
      </c>
    </row>
    <row r="4" spans="2:11" ht="28.5" customHeight="1" thickBot="1" x14ac:dyDescent="0.3">
      <c r="B4" s="356"/>
      <c r="C4" s="412"/>
      <c r="D4" s="412"/>
      <c r="E4" s="400"/>
      <c r="F4" s="400"/>
      <c r="G4" s="388"/>
      <c r="H4" s="388"/>
      <c r="I4" s="400"/>
      <c r="J4" s="400"/>
      <c r="K4" s="400"/>
    </row>
    <row r="5" spans="2:11" s="4" customFormat="1" ht="12.6" customHeight="1" x14ac:dyDescent="0.25">
      <c r="B5" s="398" t="s">
        <v>110</v>
      </c>
      <c r="C5" s="389" t="s">
        <v>134</v>
      </c>
      <c r="D5" s="207" t="str">
        <f>'COSTO COMPLESSIVO'!D5</f>
        <v>…</v>
      </c>
      <c r="E5" s="197">
        <f>'COSTO COMPLESSIVO'!E5</f>
        <v>0</v>
      </c>
      <c r="F5" s="197">
        <f>'COSTO COMPLESSIVO'!H5</f>
        <v>0</v>
      </c>
      <c r="G5" s="197">
        <f>IF('DATI GENERALI'!$B$31,E5,IF('DATI GENERALI'!$B$29,IF(SUM($E$5:$E$83)*0.6&lt;='DATI GENERALI'!$C$30,E5,E5*'DATI GENERALI'!$C$30/SUM($E$5:$E$83)/0.6),0))</f>
        <v>0</v>
      </c>
      <c r="H5" s="230">
        <f>IF('DATI GENERALI'!$B$31,IF('DATI GENERALI'!$B$3,0.5,IF('DATI GENERALI'!$B$4,0.4,IF('DATI GENERALI'!$B$5,0.3,0)))+IF('DATI GENERALI'!$B$34,IF(OR('DATI GENERALI'!$B$3,'DATI GENERALI'!$B$4,'DATI GENERALI'!$B$5),0.05,0),0)+IF(OR('DATI GENERALI'!$B$3,'DATI GENERALI'!$B$4,'DATI GENERALI'!$B$5),IF('DATI GENERALI'!$B$35,IF('EDIFICI - RISPARMI'!$D$12="SI",0.15,0),0),0),IF('DATI GENERALI'!$B$29,0.6,0))</f>
        <v>0</v>
      </c>
      <c r="I5" s="197">
        <f>G5*H5</f>
        <v>0</v>
      </c>
      <c r="J5" s="198"/>
      <c r="K5" s="199">
        <f>E5-I5-J5</f>
        <v>0</v>
      </c>
    </row>
    <row r="6" spans="2:11" s="4" customFormat="1" ht="12.6" customHeight="1" x14ac:dyDescent="0.25">
      <c r="B6" s="399"/>
      <c r="C6" s="390"/>
      <c r="D6" s="208" t="str">
        <f>'COSTO COMPLESSIVO'!D6</f>
        <v>…</v>
      </c>
      <c r="E6" s="46">
        <f>'COSTO COMPLESSIVO'!E6</f>
        <v>0</v>
      </c>
      <c r="F6" s="46">
        <f>'COSTO COMPLESSIVO'!H6</f>
        <v>0</v>
      </c>
      <c r="G6" s="46">
        <f>IF('DATI GENERALI'!$B$31,E6,IF('DATI GENERALI'!$B$29,IF(SUM($E$5:$E$83)*0.6&lt;='DATI GENERALI'!$C$30,E6,E6*'DATI GENERALI'!$C$30/SUM($E$5:$E$83)/0.6),0))</f>
        <v>0</v>
      </c>
      <c r="H6" s="220">
        <f>IF('DATI GENERALI'!$B$31,IF('DATI GENERALI'!$B$3,0.5,IF('DATI GENERALI'!$B$4,0.4,IF('DATI GENERALI'!$B$5,0.3,0)))+IF('DATI GENERALI'!$B$34,IF(OR('DATI GENERALI'!$B$3,'DATI GENERALI'!$B$4,'DATI GENERALI'!$B$5),0.05,0),0)+IF(OR('DATI GENERALI'!$B$3,'DATI GENERALI'!$B$4,'DATI GENERALI'!$B$5),IF('DATI GENERALI'!$B$35,IF('EDIFICI - RISPARMI'!$D$12="SI",0.15,0),0),0),IF('DATI GENERALI'!$B$29,0.6,0))</f>
        <v>0</v>
      </c>
      <c r="I6" s="46">
        <f t="shared" ref="I6:I69" si="0">G6*H6</f>
        <v>0</v>
      </c>
      <c r="J6" s="196"/>
      <c r="K6" s="47">
        <f t="shared" ref="K6:K69" si="1">E6-I6-J6</f>
        <v>0</v>
      </c>
    </row>
    <row r="7" spans="2:11" s="4" customFormat="1" ht="12.6" customHeight="1" x14ac:dyDescent="0.25">
      <c r="B7" s="399"/>
      <c r="C7" s="390"/>
      <c r="D7" s="208" t="str">
        <f>'COSTO COMPLESSIVO'!D7</f>
        <v>…</v>
      </c>
      <c r="E7" s="46">
        <f>'COSTO COMPLESSIVO'!E7</f>
        <v>0</v>
      </c>
      <c r="F7" s="46">
        <f>'COSTO COMPLESSIVO'!H7</f>
        <v>0</v>
      </c>
      <c r="G7" s="46">
        <f>IF('DATI GENERALI'!$B$31,E7,IF('DATI GENERALI'!$B$29,IF(SUM($E$5:$E$83)*0.6&lt;='DATI GENERALI'!$C$30,E7,E7*'DATI GENERALI'!$C$30/SUM($E$5:$E$83)/0.6),0))</f>
        <v>0</v>
      </c>
      <c r="H7" s="220">
        <f>IF('DATI GENERALI'!$B$31,IF('DATI GENERALI'!$B$3,0.5,IF('DATI GENERALI'!$B$4,0.4,IF('DATI GENERALI'!$B$5,0.3,0)))+IF('DATI GENERALI'!$B$34,IF(OR('DATI GENERALI'!$B$3,'DATI GENERALI'!$B$4,'DATI GENERALI'!$B$5),0.05,0),0)+IF(OR('DATI GENERALI'!$B$3,'DATI GENERALI'!$B$4,'DATI GENERALI'!$B$5),IF('DATI GENERALI'!$B$35,IF('EDIFICI - RISPARMI'!$D$12="SI",0.15,0),0),0),IF('DATI GENERALI'!$B$29,0.6,0))</f>
        <v>0</v>
      </c>
      <c r="I7" s="46">
        <f t="shared" si="0"/>
        <v>0</v>
      </c>
      <c r="J7" s="196"/>
      <c r="K7" s="47">
        <f t="shared" si="1"/>
        <v>0</v>
      </c>
    </row>
    <row r="8" spans="2:11" s="4" customFormat="1" ht="12.6" customHeight="1" thickBot="1" x14ac:dyDescent="0.3">
      <c r="B8" s="399"/>
      <c r="C8" s="391"/>
      <c r="D8" s="209" t="str">
        <f>'COSTO COMPLESSIVO'!D8</f>
        <v>…</v>
      </c>
      <c r="E8" s="200">
        <f>'COSTO COMPLESSIVO'!E8</f>
        <v>0</v>
      </c>
      <c r="F8" s="200">
        <f>'COSTO COMPLESSIVO'!H8</f>
        <v>0</v>
      </c>
      <c r="G8" s="200">
        <f>IF('DATI GENERALI'!$B$31,E8,IF('DATI GENERALI'!$B$29,IF(SUM($E$5:$E$83)*0.6&lt;='DATI GENERALI'!$C$30,E8,E8*'DATI GENERALI'!$C$30/SUM($E$5:$E$83)/0.6),0))</f>
        <v>0</v>
      </c>
      <c r="H8" s="231">
        <f>IF('DATI GENERALI'!$B$31,IF('DATI GENERALI'!$B$3,0.5,IF('DATI GENERALI'!$B$4,0.4,IF('DATI GENERALI'!$B$5,0.3,0)))+IF('DATI GENERALI'!$B$34,IF(OR('DATI GENERALI'!$B$3,'DATI GENERALI'!$B$4,'DATI GENERALI'!$B$5),0.05,0),0)+IF(OR('DATI GENERALI'!$B$3,'DATI GENERALI'!$B$4,'DATI GENERALI'!$B$5),IF('DATI GENERALI'!$B$35,IF('EDIFICI - RISPARMI'!$D$12="SI",0.15,0),0),0),IF('DATI GENERALI'!$B$29,0.6,0))</f>
        <v>0</v>
      </c>
      <c r="I8" s="200">
        <f t="shared" si="0"/>
        <v>0</v>
      </c>
      <c r="J8" s="201"/>
      <c r="K8" s="202">
        <f t="shared" si="1"/>
        <v>0</v>
      </c>
    </row>
    <row r="9" spans="2:11" s="4" customFormat="1" ht="12.6" customHeight="1" x14ac:dyDescent="0.25">
      <c r="B9" s="399"/>
      <c r="C9" s="392" t="s">
        <v>112</v>
      </c>
      <c r="D9" s="207" t="str">
        <f>'COSTO COMPLESSIVO'!D9</f>
        <v>…</v>
      </c>
      <c r="E9" s="197">
        <f>'COSTO COMPLESSIVO'!E9</f>
        <v>0</v>
      </c>
      <c r="F9" s="197">
        <f>'COSTO COMPLESSIVO'!H9</f>
        <v>0</v>
      </c>
      <c r="G9" s="197">
        <f>IF('DATI GENERALI'!$B$31,E9*'CONTROFATTUALE_Solo GBER'!$C$11,IF('DATI GENERALI'!$B$29,IF(SUM($E$5:$E$83)*0.6&lt;='DATI GENERALI'!$C$30,E9,E9*'DATI GENERALI'!$C$30/SUM($E$5:$E$83)/0.6),0))</f>
        <v>0</v>
      </c>
      <c r="H9" s="230">
        <f>IFERROR(IF('DATI GENERALI'!$B$31,IF('DATI GENERALI'!$B$31,IF('DATI GENERALI'!$B$3,0.5,IF('DATI GENERALI'!$B$4,0.4,IF('DATI GENERALI'!$B$5,0.3,0)))+IF('DATI GENERALI'!$B$34,IF(OR('DATI GENERALI'!$B$3,'DATI GENERALI'!$B$4,'DATI GENERALI'!$B$5),0.05,0),0),0),IF('DATI GENERALI'!$B$29,0.6,0)),0)</f>
        <v>0</v>
      </c>
      <c r="I9" s="197">
        <f t="shared" si="0"/>
        <v>0</v>
      </c>
      <c r="J9" s="198"/>
      <c r="K9" s="199">
        <f t="shared" si="1"/>
        <v>0</v>
      </c>
    </row>
    <row r="10" spans="2:11" s="4" customFormat="1" ht="12.6" customHeight="1" x14ac:dyDescent="0.25">
      <c r="B10" s="399"/>
      <c r="C10" s="393"/>
      <c r="D10" s="208" t="str">
        <f>'COSTO COMPLESSIVO'!D10</f>
        <v>…</v>
      </c>
      <c r="E10" s="46">
        <f>'COSTO COMPLESSIVO'!E10</f>
        <v>0</v>
      </c>
      <c r="F10" s="46">
        <f>'COSTO COMPLESSIVO'!H10</f>
        <v>0</v>
      </c>
      <c r="G10" s="46">
        <f>IF('DATI GENERALI'!$B$31,E10*'CONTROFATTUALE_Solo GBER'!$C$11,IF('DATI GENERALI'!$B$29,IF(SUM($E$5:$E$83)*0.6&lt;='DATI GENERALI'!$C$30,E10,E10*'DATI GENERALI'!$C$30/SUM($E$5:$E$83)/0.6),0))</f>
        <v>0</v>
      </c>
      <c r="H10" s="220">
        <f>IFERROR(IF('DATI GENERALI'!$B$31,IF('DATI GENERALI'!$B$31,IF('DATI GENERALI'!$B$3,0.5,IF('DATI GENERALI'!$B$4,0.4,IF('DATI GENERALI'!$B$5,0.3,0)))+IF('DATI GENERALI'!$B$34,IF(OR('DATI GENERALI'!$B$3,'DATI GENERALI'!$B$4,'DATI GENERALI'!$B$5),0.05,0),0),0),IF('DATI GENERALI'!$B$29,0.6,0)),0)</f>
        <v>0</v>
      </c>
      <c r="I10" s="46">
        <f t="shared" si="0"/>
        <v>0</v>
      </c>
      <c r="J10" s="196"/>
      <c r="K10" s="47">
        <f t="shared" si="1"/>
        <v>0</v>
      </c>
    </row>
    <row r="11" spans="2:11" s="4" customFormat="1" ht="12.6" customHeight="1" x14ac:dyDescent="0.25">
      <c r="B11" s="399"/>
      <c r="C11" s="393"/>
      <c r="D11" s="208" t="str">
        <f>'COSTO COMPLESSIVO'!D11</f>
        <v>…</v>
      </c>
      <c r="E11" s="46">
        <f>'COSTO COMPLESSIVO'!E11</f>
        <v>0</v>
      </c>
      <c r="F11" s="46">
        <f>'COSTO COMPLESSIVO'!H11</f>
        <v>0</v>
      </c>
      <c r="G11" s="46">
        <f>IF('DATI GENERALI'!$B$31,E11*'CONTROFATTUALE_Solo GBER'!$C$11,IF('DATI GENERALI'!$B$29,IF(SUM($E$5:$E$83)*0.6&lt;='DATI GENERALI'!$C$30,E11,E11*'DATI GENERALI'!$C$30/SUM($E$5:$E$83)/0.6),0))</f>
        <v>0</v>
      </c>
      <c r="H11" s="220">
        <f>IFERROR(IF('DATI GENERALI'!$B$31,IF('DATI GENERALI'!$B$31,IF('DATI GENERALI'!$B$3,0.5,IF('DATI GENERALI'!$B$4,0.4,IF('DATI GENERALI'!$B$5,0.3,0)))+IF('DATI GENERALI'!$B$34,IF(OR('DATI GENERALI'!$B$3,'DATI GENERALI'!$B$4,'DATI GENERALI'!$B$5),0.05,0),0),0),IF('DATI GENERALI'!$B$29,0.6,0)),0)</f>
        <v>0</v>
      </c>
      <c r="I11" s="46">
        <f t="shared" si="0"/>
        <v>0</v>
      </c>
      <c r="J11" s="196"/>
      <c r="K11" s="47">
        <f t="shared" si="1"/>
        <v>0</v>
      </c>
    </row>
    <row r="12" spans="2:11" s="4" customFormat="1" ht="12.6" customHeight="1" thickBot="1" x14ac:dyDescent="0.3">
      <c r="B12" s="399"/>
      <c r="C12" s="394"/>
      <c r="D12" s="209" t="str">
        <f>'COSTO COMPLESSIVO'!D12</f>
        <v>…</v>
      </c>
      <c r="E12" s="200">
        <f>'COSTO COMPLESSIVO'!E12</f>
        <v>0</v>
      </c>
      <c r="F12" s="200">
        <f>'COSTO COMPLESSIVO'!H12</f>
        <v>0</v>
      </c>
      <c r="G12" s="200">
        <f>IF('DATI GENERALI'!$B$31,E12*'CONTROFATTUALE_Solo GBER'!$C$11,IF('DATI GENERALI'!$B$29,IF(SUM($E$5:$E$83)*0.6&lt;='DATI GENERALI'!$C$30,E12,E12*'DATI GENERALI'!$C$30/SUM($E$5:$E$83)/0.6),0))</f>
        <v>0</v>
      </c>
      <c r="H12" s="231">
        <f>IFERROR(IF('DATI GENERALI'!$B$31,IF('DATI GENERALI'!$B$31,IF('DATI GENERALI'!$B$3,0.5,IF('DATI GENERALI'!$B$4,0.4,IF('DATI GENERALI'!$B$5,0.3,0)))+IF('DATI GENERALI'!$B$34,IF(OR('DATI GENERALI'!$B$3,'DATI GENERALI'!$B$4,'DATI GENERALI'!$B$5),0.05,0),0),0),IF('DATI GENERALI'!$B$29,0.6,0)),0)</f>
        <v>0</v>
      </c>
      <c r="I12" s="200">
        <f t="shared" si="0"/>
        <v>0</v>
      </c>
      <c r="J12" s="201"/>
      <c r="K12" s="202">
        <f t="shared" si="1"/>
        <v>0</v>
      </c>
    </row>
    <row r="13" spans="2:11" s="4" customFormat="1" ht="12.6" customHeight="1" x14ac:dyDescent="0.25">
      <c r="B13" s="399"/>
      <c r="C13" s="395" t="s">
        <v>113</v>
      </c>
      <c r="D13" s="207" t="str">
        <f>'COSTO COMPLESSIVO'!D13</f>
        <v>…</v>
      </c>
      <c r="E13" s="197">
        <f>'COSTO COMPLESSIVO'!E13</f>
        <v>0</v>
      </c>
      <c r="F13" s="197">
        <f>'COSTO COMPLESSIVO'!H13</f>
        <v>0</v>
      </c>
      <c r="G13" s="197">
        <f>IF('DATI GENERALI'!$B$31,E13,IF('DATI GENERALI'!$B$29,IF(SUM($E$5:$E$83)*0.6&lt;='DATI GENERALI'!$C$30,E13,E13*'DATI GENERALI'!$C$30/SUM($E$5:$E$83)/0.6),0))</f>
        <v>0</v>
      </c>
      <c r="H13" s="230">
        <f>IF('DATI GENERALI'!$B$31,IF('DATI GENERALI'!$B$3,0.5,IF('DATI GENERALI'!$B$4,0.4,IF('DATI GENERALI'!$B$5,0.3,0))),IF('DATI GENERALI'!$B$29,0.6,0))</f>
        <v>0</v>
      </c>
      <c r="I13" s="197">
        <f t="shared" si="0"/>
        <v>0</v>
      </c>
      <c r="J13" s="198"/>
      <c r="K13" s="199">
        <f t="shared" si="1"/>
        <v>0</v>
      </c>
    </row>
    <row r="14" spans="2:11" s="4" customFormat="1" ht="12.6" customHeight="1" x14ac:dyDescent="0.25">
      <c r="B14" s="399"/>
      <c r="C14" s="396"/>
      <c r="D14" s="208" t="str">
        <f>'COSTO COMPLESSIVO'!D14</f>
        <v>…</v>
      </c>
      <c r="E14" s="46">
        <f>'COSTO COMPLESSIVO'!E14</f>
        <v>0</v>
      </c>
      <c r="F14" s="46">
        <f>'COSTO COMPLESSIVO'!H14</f>
        <v>0</v>
      </c>
      <c r="G14" s="46">
        <f>IF('DATI GENERALI'!$B$31,E14,IF('DATI GENERALI'!$B$29,IF(SUM($E$5:$E$83)*0.6&lt;='DATI GENERALI'!$C$30,E14,E14*'DATI GENERALI'!$C$30/SUM($E$5:$E$83)/0.6),0))</f>
        <v>0</v>
      </c>
      <c r="H14" s="220">
        <f>IF('DATI GENERALI'!$B$31,IF('DATI GENERALI'!$B$3,0.5,IF('DATI GENERALI'!$B$4,0.4,IF('DATI GENERALI'!$B$5,0.3,0))),IF('DATI GENERALI'!$B$29,0.6,0))</f>
        <v>0</v>
      </c>
      <c r="I14" s="46">
        <f t="shared" si="0"/>
        <v>0</v>
      </c>
      <c r="J14" s="196"/>
      <c r="K14" s="47">
        <f t="shared" si="1"/>
        <v>0</v>
      </c>
    </row>
    <row r="15" spans="2:11" s="4" customFormat="1" ht="12.6" customHeight="1" x14ac:dyDescent="0.25">
      <c r="B15" s="399"/>
      <c r="C15" s="396"/>
      <c r="D15" s="208" t="str">
        <f>'COSTO COMPLESSIVO'!D15</f>
        <v>…</v>
      </c>
      <c r="E15" s="46">
        <f>'COSTO COMPLESSIVO'!E15</f>
        <v>0</v>
      </c>
      <c r="F15" s="46">
        <f>'COSTO COMPLESSIVO'!H15</f>
        <v>0</v>
      </c>
      <c r="G15" s="46">
        <f>IF('DATI GENERALI'!$B$31,E15,IF('DATI GENERALI'!$B$29,IF(SUM($E$5:$E$83)*0.6&lt;='DATI GENERALI'!$C$30,E15,E15*'DATI GENERALI'!$C$30/SUM($E$5:$E$83)/0.6),0))</f>
        <v>0</v>
      </c>
      <c r="H15" s="220">
        <f>IF('DATI GENERALI'!$B$31,IF('DATI GENERALI'!$B$3,0.5,IF('DATI GENERALI'!$B$4,0.4,IF('DATI GENERALI'!$B$5,0.3,0))),IF('DATI GENERALI'!$B$29,0.6,0))</f>
        <v>0</v>
      </c>
      <c r="I15" s="46">
        <f t="shared" si="0"/>
        <v>0</v>
      </c>
      <c r="J15" s="196"/>
      <c r="K15" s="47">
        <f t="shared" si="1"/>
        <v>0</v>
      </c>
    </row>
    <row r="16" spans="2:11" s="4" customFormat="1" ht="12.6" customHeight="1" thickBot="1" x14ac:dyDescent="0.3">
      <c r="B16" s="399"/>
      <c r="C16" s="397"/>
      <c r="D16" s="209" t="str">
        <f>'COSTO COMPLESSIVO'!D16</f>
        <v>…</v>
      </c>
      <c r="E16" s="200">
        <f>'COSTO COMPLESSIVO'!E16</f>
        <v>0</v>
      </c>
      <c r="F16" s="200">
        <f>'COSTO COMPLESSIVO'!H16</f>
        <v>0</v>
      </c>
      <c r="G16" s="200">
        <f>IF('DATI GENERALI'!$B$31,E16,IF('DATI GENERALI'!$B$29,IF(SUM($E$5:$E$83)*0.6&lt;='DATI GENERALI'!$C$30,E16,E16*'DATI GENERALI'!$C$30/SUM($E$5:$E$83)/0.6),0))</f>
        <v>0</v>
      </c>
      <c r="H16" s="231">
        <f>IF('DATI GENERALI'!$B$31,IF('DATI GENERALI'!$B$3,0.5,IF('DATI GENERALI'!$B$4,0.4,IF('DATI GENERALI'!$B$5,0.3,0))),IF('DATI GENERALI'!$B$29,0.6,0))</f>
        <v>0</v>
      </c>
      <c r="I16" s="200">
        <f t="shared" si="0"/>
        <v>0</v>
      </c>
      <c r="J16" s="201"/>
      <c r="K16" s="202">
        <f t="shared" si="1"/>
        <v>0</v>
      </c>
    </row>
    <row r="17" spans="2:11" s="4" customFormat="1" ht="42" customHeight="1" thickBot="1" x14ac:dyDescent="0.3">
      <c r="B17" s="398" t="s">
        <v>114</v>
      </c>
      <c r="C17" s="212" t="s">
        <v>135</v>
      </c>
      <c r="D17" s="233" t="str">
        <f>'COSTO COMPLESSIVO'!D17</f>
        <v>…</v>
      </c>
      <c r="E17" s="224">
        <f>'COSTO COMPLESSIVO'!E17</f>
        <v>0</v>
      </c>
      <c r="F17" s="224">
        <f>'COSTO COMPLESSIVO'!H17</f>
        <v>0</v>
      </c>
      <c r="G17" s="224">
        <f>IF('DATI GENERALI'!$B$31,E17,IF('DATI GENERALI'!$B$29,IF(SUM($E$5:$E$83)*0.6&lt;='DATI GENERALI'!$C$30,E17,E17*'DATI GENERALI'!$C$30/SUM($E$5:$E$83)/0.6),0))</f>
        <v>0</v>
      </c>
      <c r="H17" s="225">
        <f>IF('DATI GENERALI'!$B$31,IF('DATI GENERALI'!$B$3,0.5,IF('DATI GENERALI'!$B$4,0.4,IF('DATI GENERALI'!$B$5,0.3,0)))+IF('DATI GENERALI'!$B$34,IF(OR('DATI GENERALI'!$B$3,'DATI GENERALI'!$B$4,'DATI GENERALI'!$B$5),0.05,0),0)+IF(OR('DATI GENERALI'!$B$3,'DATI GENERALI'!$B$4,'DATI GENERALI'!$B$5),IF('DATI GENERALI'!$B$35,IF('EDIFICI - RISPARMI'!$D$12="SI",0.15,0),0),0),IF('DATI GENERALI'!$B$29,0.6,0))</f>
        <v>0</v>
      </c>
      <c r="I17" s="224">
        <f t="shared" si="0"/>
        <v>0</v>
      </c>
      <c r="J17" s="226"/>
      <c r="K17" s="199">
        <f t="shared" si="1"/>
        <v>0</v>
      </c>
    </row>
    <row r="18" spans="2:11" s="4" customFormat="1" ht="39" thickBot="1" x14ac:dyDescent="0.3">
      <c r="B18" s="399"/>
      <c r="C18" s="213" t="s">
        <v>136</v>
      </c>
      <c r="D18" s="217" t="str">
        <f>'COSTO COMPLESSIVO'!D18</f>
        <v>…</v>
      </c>
      <c r="E18" s="210">
        <f>'COSTO COMPLESSIVO'!E18</f>
        <v>0</v>
      </c>
      <c r="F18" s="210">
        <f>'COSTO COMPLESSIVO'!H18</f>
        <v>0</v>
      </c>
      <c r="G18" s="197">
        <f>IF('DATI GENERALI'!$B$31,E18*'CONTROFATTUALE_Solo GBER'!$C$11,IF('DATI GENERALI'!$B$29,IF(SUM($E$5:$E$83)*0.6&lt;='DATI GENERALI'!$C$30,E18,E18*'DATI GENERALI'!$C$30/SUM($E$5:$E$83)/0.6),0))</f>
        <v>0</v>
      </c>
      <c r="H18" s="232">
        <f>IFERROR(IF('DATI GENERALI'!$B$31,IF('DATI GENERALI'!$B$31,IF('DATI GENERALI'!$B$3,0.5,IF('DATI GENERALI'!$B$4,0.4,IF('DATI GENERALI'!$B$5,0.3,0)))+IF('DATI GENERALI'!$B$34,IF(OR('DATI GENERALI'!$B$3,'DATI GENERALI'!$B$4,'DATI GENERALI'!$B$5),0.05,0),0),0),IF('DATI GENERALI'!$B$29,0.6,0)),0)</f>
        <v>0</v>
      </c>
      <c r="I18" s="210">
        <f t="shared" si="0"/>
        <v>0</v>
      </c>
      <c r="J18" s="211"/>
      <c r="K18" s="199">
        <f t="shared" si="1"/>
        <v>0</v>
      </c>
    </row>
    <row r="19" spans="2:11" s="4" customFormat="1" ht="39" thickBot="1" x14ac:dyDescent="0.3">
      <c r="B19" s="421"/>
      <c r="C19" s="229" t="s">
        <v>137</v>
      </c>
      <c r="D19" s="217" t="str">
        <f>'COSTO COMPLESSIVO'!D19</f>
        <v>…</v>
      </c>
      <c r="E19" s="210">
        <f>'COSTO COMPLESSIVO'!E19</f>
        <v>0</v>
      </c>
      <c r="F19" s="210">
        <f>'COSTO COMPLESSIVO'!H19</f>
        <v>0</v>
      </c>
      <c r="G19" s="197">
        <f>IF('DATI GENERALI'!$B$31,E19,IF('DATI GENERALI'!$B$29,IF(SUM($E$5:$E$83)*0.6&lt;='DATI GENERALI'!$C$30,E19,E19*'DATI GENERALI'!$C$30/SUM($E$5:$E$83)/0.6),0))</f>
        <v>0</v>
      </c>
      <c r="H19" s="232">
        <f>IF('DATI GENERALI'!$B$31,IF('DATI GENERALI'!$B$3,0.5,IF('DATI GENERALI'!$B$4,0.4,IF('DATI GENERALI'!$B$5,0.3,0))),IF('DATI GENERALI'!$B$29,0.6,0))</f>
        <v>0</v>
      </c>
      <c r="I19" s="197">
        <f t="shared" si="0"/>
        <v>0</v>
      </c>
      <c r="J19" s="211"/>
      <c r="K19" s="199">
        <f t="shared" si="1"/>
        <v>0</v>
      </c>
    </row>
    <row r="20" spans="2:11" ht="12" customHeight="1" x14ac:dyDescent="0.25">
      <c r="B20" s="434" t="s">
        <v>138</v>
      </c>
      <c r="C20" s="409" t="s">
        <v>22</v>
      </c>
      <c r="D20" s="207" t="str">
        <f>'COSTO COMPLESSIVO'!D20</f>
        <v>…</v>
      </c>
      <c r="E20" s="197">
        <f>'COSTO COMPLESSIVO'!E20</f>
        <v>0</v>
      </c>
      <c r="F20" s="197">
        <f>'COSTO COMPLESSIVO'!H20</f>
        <v>0</v>
      </c>
      <c r="G20" s="197">
        <f>IF('DATI GENERALI'!$B$31,E20,IF('DATI GENERALI'!$B$29,IF(SUM($E$5:$E$83)*0.6&lt;='DATI GENERALI'!$C$30,E20,E20*'DATI GENERALI'!$C$30/SUM($E$5:$E$83)/0.6),0))</f>
        <v>0</v>
      </c>
      <c r="H20" s="230">
        <f>IF('DATI GENERALI'!$B$31,IF('DATI GENERALI'!$B$3,0.5,IF('DATI GENERALI'!$B$4,0.4,IF('DATI GENERALI'!$B$5,0.3,0)))+IF('DATI GENERALI'!$B$34,IF(OR('DATI GENERALI'!$B$3,'DATI GENERALI'!$B$4,'DATI GENERALI'!$B$5),0.05,0),0)+IF(OR('DATI GENERALI'!$B$3,'DATI GENERALI'!$B$4,'DATI GENERALI'!$B$5),IF('DATI GENERALI'!$B$35,IF('EDIFICI - RISPARMI'!$D$12="SI",0.15,0),0),0),IF('DATI GENERALI'!$B$29,0.6,0))</f>
        <v>0</v>
      </c>
      <c r="I20" s="197">
        <f t="shared" si="0"/>
        <v>0</v>
      </c>
      <c r="J20" s="198"/>
      <c r="K20" s="199">
        <f t="shared" si="1"/>
        <v>0</v>
      </c>
    </row>
    <row r="21" spans="2:11" ht="12" customHeight="1" x14ac:dyDescent="0.25">
      <c r="B21" s="434"/>
      <c r="C21" s="410"/>
      <c r="D21" s="208" t="str">
        <f>'COSTO COMPLESSIVO'!D21</f>
        <v>…</v>
      </c>
      <c r="E21" s="46">
        <f>'COSTO COMPLESSIVO'!E21</f>
        <v>0</v>
      </c>
      <c r="F21" s="46">
        <f>'COSTO COMPLESSIVO'!H21</f>
        <v>0</v>
      </c>
      <c r="G21" s="46">
        <f>IF('DATI GENERALI'!$B$31,E21,IF('DATI GENERALI'!$B$29,IF(SUM($E$5:$E$83)*0.6&lt;='DATI GENERALI'!$C$30,E21,E21*'DATI GENERALI'!$C$30/SUM($E$5:$E$83)/0.6),0))</f>
        <v>0</v>
      </c>
      <c r="H21" s="220">
        <f>IF('DATI GENERALI'!$B$31,IF('DATI GENERALI'!$B$3,0.5,IF('DATI GENERALI'!$B$4,0.4,IF('DATI GENERALI'!$B$5,0.3,0)))+IF('DATI GENERALI'!$B$34,IF(OR('DATI GENERALI'!$B$3,'DATI GENERALI'!$B$4,'DATI GENERALI'!$B$5),0.05,0),0)+IF(OR('DATI GENERALI'!$B$3,'DATI GENERALI'!$B$4,'DATI GENERALI'!$B$5),IF('DATI GENERALI'!$B$35,IF('EDIFICI - RISPARMI'!$D$12="SI",0.15,0),0),0),IF('DATI GENERALI'!$B$29,0.6,0))</f>
        <v>0</v>
      </c>
      <c r="I21" s="46">
        <f t="shared" si="0"/>
        <v>0</v>
      </c>
      <c r="J21" s="196"/>
      <c r="K21" s="47">
        <f t="shared" si="1"/>
        <v>0</v>
      </c>
    </row>
    <row r="22" spans="2:11" ht="12" customHeight="1" x14ac:dyDescent="0.25">
      <c r="B22" s="434"/>
      <c r="C22" s="410"/>
      <c r="D22" s="208" t="str">
        <f>'COSTO COMPLESSIVO'!D22</f>
        <v>…</v>
      </c>
      <c r="E22" s="46">
        <f>'COSTO COMPLESSIVO'!E22</f>
        <v>0</v>
      </c>
      <c r="F22" s="46">
        <f>'COSTO COMPLESSIVO'!H22</f>
        <v>0</v>
      </c>
      <c r="G22" s="46">
        <f>IF('DATI GENERALI'!$B$31,E22,IF('DATI GENERALI'!$B$29,IF(SUM($E$5:$E$83)*0.6&lt;='DATI GENERALI'!$C$30,E22,E22*'DATI GENERALI'!$C$30/SUM($E$5:$E$83)/0.6),0))</f>
        <v>0</v>
      </c>
      <c r="H22" s="220">
        <f>IF('DATI GENERALI'!$B$31,IF('DATI GENERALI'!$B$3,0.5,IF('DATI GENERALI'!$B$4,0.4,IF('DATI GENERALI'!$B$5,0.3,0)))+IF('DATI GENERALI'!$B$34,IF(OR('DATI GENERALI'!$B$3,'DATI GENERALI'!$B$4,'DATI GENERALI'!$B$5),0.05,0),0)+IF(OR('DATI GENERALI'!$B$3,'DATI GENERALI'!$B$4,'DATI GENERALI'!$B$5),IF('DATI GENERALI'!$B$35,IF('EDIFICI - RISPARMI'!$D$12="SI",0.15,0),0),0),IF('DATI GENERALI'!$B$29,0.6,0))</f>
        <v>0</v>
      </c>
      <c r="I22" s="46">
        <f t="shared" si="0"/>
        <v>0</v>
      </c>
      <c r="J22" s="196"/>
      <c r="K22" s="47">
        <f t="shared" si="1"/>
        <v>0</v>
      </c>
    </row>
    <row r="23" spans="2:11" ht="12" customHeight="1" thickBot="1" x14ac:dyDescent="0.3">
      <c r="B23" s="434"/>
      <c r="C23" s="411"/>
      <c r="D23" s="209" t="str">
        <f>'COSTO COMPLESSIVO'!D23</f>
        <v>…</v>
      </c>
      <c r="E23" s="200">
        <f>'COSTO COMPLESSIVO'!E23</f>
        <v>0</v>
      </c>
      <c r="F23" s="200">
        <f>'COSTO COMPLESSIVO'!H23</f>
        <v>0</v>
      </c>
      <c r="G23" s="200">
        <f>IF('DATI GENERALI'!$B$31,E23,IF('DATI GENERALI'!$B$29,IF(SUM($E$5:$E$83)*0.6&lt;='DATI GENERALI'!$C$30,E23,E23*'DATI GENERALI'!$C$30/SUM($E$5:$E$83)/0.6),0))</f>
        <v>0</v>
      </c>
      <c r="H23" s="231">
        <f>IF('DATI GENERALI'!$B$31,IF('DATI GENERALI'!$B$3,0.5,IF('DATI GENERALI'!$B$4,0.4,IF('DATI GENERALI'!$B$5,0.3,0)))+IF('DATI GENERALI'!$B$34,IF(OR('DATI GENERALI'!$B$3,'DATI GENERALI'!$B$4,'DATI GENERALI'!$B$5),0.05,0),0)+IF(OR('DATI GENERALI'!$B$3,'DATI GENERALI'!$B$4,'DATI GENERALI'!$B$5),IF('DATI GENERALI'!$B$35,IF('EDIFICI - RISPARMI'!$D$12="SI",0.15,0),0),0),IF('DATI GENERALI'!$B$29,0.6,0))</f>
        <v>0</v>
      </c>
      <c r="I23" s="200">
        <f t="shared" si="0"/>
        <v>0</v>
      </c>
      <c r="J23" s="201"/>
      <c r="K23" s="202">
        <f t="shared" si="1"/>
        <v>0</v>
      </c>
    </row>
    <row r="24" spans="2:11" ht="15" customHeight="1" x14ac:dyDescent="0.25">
      <c r="B24" s="367"/>
      <c r="C24" s="435" t="s">
        <v>23</v>
      </c>
      <c r="D24" s="207" t="str">
        <f>'COSTO COMPLESSIVO'!D24</f>
        <v>…</v>
      </c>
      <c r="E24" s="197">
        <f>'COSTO COMPLESSIVO'!E24</f>
        <v>0</v>
      </c>
      <c r="F24" s="197">
        <f>'COSTO COMPLESSIVO'!H24</f>
        <v>0</v>
      </c>
      <c r="G24" s="197">
        <f>IF('DATI GENERALI'!$B$31,E24,IF('DATI GENERALI'!$B$29,IF(SUM($E$5:$E$83)*0.6&lt;='DATI GENERALI'!$C$30,E24,E24*'DATI GENERALI'!$C$30/SUM($E$5:$E$83)/0.6),0))</f>
        <v>0</v>
      </c>
      <c r="H24" s="230">
        <f>IF('DATI GENERALI'!$B$31,IF('DATI GENERALI'!$B$3,0.5,IF('DATI GENERALI'!$B$4,0.4,IF('DATI GENERALI'!$B$5,0.3,0)))+IF('DATI GENERALI'!$B$34,IF(OR('DATI GENERALI'!$B$3,'DATI GENERALI'!$B$4,'DATI GENERALI'!$B$5),0.05,0),0)+IF(OR('DATI GENERALI'!$B$3,'DATI GENERALI'!$B$4,'DATI GENERALI'!$B$5),IF('DATI GENERALI'!$B$35,IF('EDIFICI - RISPARMI'!$D$12="SI",0.15,0),0),0),IF('DATI GENERALI'!$B$29,0.6,0))</f>
        <v>0</v>
      </c>
      <c r="I24" s="197">
        <f t="shared" si="0"/>
        <v>0</v>
      </c>
      <c r="J24" s="198"/>
      <c r="K24" s="199">
        <f t="shared" si="1"/>
        <v>0</v>
      </c>
    </row>
    <row r="25" spans="2:11" s="4" customFormat="1" ht="12" customHeight="1" x14ac:dyDescent="0.25">
      <c r="B25" s="367"/>
      <c r="C25" s="410"/>
      <c r="D25" s="208" t="str">
        <f>'COSTO COMPLESSIVO'!D25</f>
        <v>…</v>
      </c>
      <c r="E25" s="46">
        <f>'COSTO COMPLESSIVO'!E25</f>
        <v>0</v>
      </c>
      <c r="F25" s="46">
        <f>'COSTO COMPLESSIVO'!H25</f>
        <v>0</v>
      </c>
      <c r="G25" s="46">
        <f>IF('DATI GENERALI'!$B$31,E25,IF('DATI GENERALI'!$B$29,IF(SUM($E$5:$E$83)*0.6&lt;='DATI GENERALI'!$C$30,E25,E25*'DATI GENERALI'!$C$30/SUM($E$5:$E$83)/0.6),0))</f>
        <v>0</v>
      </c>
      <c r="H25" s="220">
        <f>IF('DATI GENERALI'!$B$31,IF('DATI GENERALI'!$B$3,0.5,IF('DATI GENERALI'!$B$4,0.4,IF('DATI GENERALI'!$B$5,0.3,0)))+IF('DATI GENERALI'!$B$34,IF(OR('DATI GENERALI'!$B$3,'DATI GENERALI'!$B$4,'DATI GENERALI'!$B$5),0.05,0),0)+IF(OR('DATI GENERALI'!$B$3,'DATI GENERALI'!$B$4,'DATI GENERALI'!$B$5),IF('DATI GENERALI'!$B$35,IF('EDIFICI - RISPARMI'!$D$12="SI",0.15,0),0),0),IF('DATI GENERALI'!$B$29,0.6,0))</f>
        <v>0</v>
      </c>
      <c r="I25" s="46">
        <f t="shared" si="0"/>
        <v>0</v>
      </c>
      <c r="J25" s="196"/>
      <c r="K25" s="47">
        <f t="shared" si="1"/>
        <v>0</v>
      </c>
    </row>
    <row r="26" spans="2:11" s="4" customFormat="1" ht="12.6" customHeight="1" x14ac:dyDescent="0.25">
      <c r="B26" s="367"/>
      <c r="C26" s="410"/>
      <c r="D26" s="208" t="str">
        <f>'COSTO COMPLESSIVO'!D26</f>
        <v>…</v>
      </c>
      <c r="E26" s="46">
        <f>'COSTO COMPLESSIVO'!E26</f>
        <v>0</v>
      </c>
      <c r="F26" s="46">
        <f>'COSTO COMPLESSIVO'!H26</f>
        <v>0</v>
      </c>
      <c r="G26" s="46">
        <f>IF('DATI GENERALI'!$B$31,E26,IF('DATI GENERALI'!$B$29,IF(SUM($E$5:$E$83)*0.6&lt;='DATI GENERALI'!$C$30,E26,E26*'DATI GENERALI'!$C$30/SUM($E$5:$E$83)/0.6),0))</f>
        <v>0</v>
      </c>
      <c r="H26" s="220">
        <f>IF('DATI GENERALI'!$B$31,IF('DATI GENERALI'!$B$3,0.5,IF('DATI GENERALI'!$B$4,0.4,IF('DATI GENERALI'!$B$5,0.3,0)))+IF('DATI GENERALI'!$B$34,IF(OR('DATI GENERALI'!$B$3,'DATI GENERALI'!$B$4,'DATI GENERALI'!$B$5),0.05,0),0)+IF(OR('DATI GENERALI'!$B$3,'DATI GENERALI'!$B$4,'DATI GENERALI'!$B$5),IF('DATI GENERALI'!$B$35,IF('EDIFICI - RISPARMI'!$D$12="SI",0.15,0),0),0),IF('DATI GENERALI'!$B$29,0.6,0))</f>
        <v>0</v>
      </c>
      <c r="I26" s="46">
        <f t="shared" si="0"/>
        <v>0</v>
      </c>
      <c r="J26" s="196"/>
      <c r="K26" s="47">
        <f t="shared" si="1"/>
        <v>0</v>
      </c>
    </row>
    <row r="27" spans="2:11" s="4" customFormat="1" ht="12.6" customHeight="1" thickBot="1" x14ac:dyDescent="0.3">
      <c r="B27" s="367"/>
      <c r="C27" s="411"/>
      <c r="D27" s="209" t="str">
        <f>'COSTO COMPLESSIVO'!D27</f>
        <v>…</v>
      </c>
      <c r="E27" s="200">
        <f>'COSTO COMPLESSIVO'!E27</f>
        <v>0</v>
      </c>
      <c r="F27" s="200">
        <f>'COSTO COMPLESSIVO'!H27</f>
        <v>0</v>
      </c>
      <c r="G27" s="200">
        <f>IF('DATI GENERALI'!$B$31,E27,IF('DATI GENERALI'!$B$29,IF(SUM($E$5:$E$83)*0.6&lt;='DATI GENERALI'!$C$30,E27,E27*'DATI GENERALI'!$C$30/SUM($E$5:$E$83)/0.6),0))</f>
        <v>0</v>
      </c>
      <c r="H27" s="231">
        <f>IF('DATI GENERALI'!$B$31,IF('DATI GENERALI'!$B$3,0.5,IF('DATI GENERALI'!$B$4,0.4,IF('DATI GENERALI'!$B$5,0.3,0)))+IF('DATI GENERALI'!$B$34,IF(OR('DATI GENERALI'!$B$3,'DATI GENERALI'!$B$4,'DATI GENERALI'!$B$5),0.05,0),0)+IF(OR('DATI GENERALI'!$B$3,'DATI GENERALI'!$B$4,'DATI GENERALI'!$B$5),IF('DATI GENERALI'!$B$35,IF('EDIFICI - RISPARMI'!$D$12="SI",0.15,0),0),0),IF('DATI GENERALI'!$B$29,0.6,0))</f>
        <v>0</v>
      </c>
      <c r="I27" s="200">
        <f t="shared" si="0"/>
        <v>0</v>
      </c>
      <c r="J27" s="201"/>
      <c r="K27" s="202">
        <f t="shared" si="1"/>
        <v>0</v>
      </c>
    </row>
    <row r="28" spans="2:11" s="4" customFormat="1" ht="12.6" customHeight="1" x14ac:dyDescent="0.25">
      <c r="B28" s="367"/>
      <c r="C28" s="409" t="s">
        <v>24</v>
      </c>
      <c r="D28" s="207" t="str">
        <f>'COSTO COMPLESSIVO'!D28</f>
        <v>…</v>
      </c>
      <c r="E28" s="197">
        <f>'COSTO COMPLESSIVO'!E28</f>
        <v>0</v>
      </c>
      <c r="F28" s="197">
        <f>'COSTO COMPLESSIVO'!H28</f>
        <v>0</v>
      </c>
      <c r="G28" s="197">
        <f>IF('DATI GENERALI'!$B$31,E28,IF('DATI GENERALI'!$B$29,IF(SUM($E$5:$E$83)*0.6&lt;='DATI GENERALI'!$C$30,E28,E28*'DATI GENERALI'!$C$30/SUM($E$5:$E$83)/0.6),0))</f>
        <v>0</v>
      </c>
      <c r="H28" s="230">
        <f>IF('DATI GENERALI'!$B$31,IF('DATI GENERALI'!$B$3,0.5,IF('DATI GENERALI'!$B$4,0.4,IF('DATI GENERALI'!$B$5,0.3,0)))+IF('DATI GENERALI'!$B$34,IF(OR('DATI GENERALI'!$B$3,'DATI GENERALI'!$B$4,'DATI GENERALI'!$B$5),0.05,0),0)+IF(OR('DATI GENERALI'!$B$3,'DATI GENERALI'!$B$4,'DATI GENERALI'!$B$5),IF('DATI GENERALI'!$B$35,IF('EDIFICI - RISPARMI'!$D$12="SI",0.15,0),0),0),IF('DATI GENERALI'!$B$29,0.6,0))</f>
        <v>0</v>
      </c>
      <c r="I28" s="197">
        <f t="shared" si="0"/>
        <v>0</v>
      </c>
      <c r="J28" s="198"/>
      <c r="K28" s="199">
        <f t="shared" si="1"/>
        <v>0</v>
      </c>
    </row>
    <row r="29" spans="2:11" s="4" customFormat="1" ht="12.6" customHeight="1" x14ac:dyDescent="0.25">
      <c r="B29" s="367"/>
      <c r="C29" s="410"/>
      <c r="D29" s="208" t="str">
        <f>'COSTO COMPLESSIVO'!D29</f>
        <v>…</v>
      </c>
      <c r="E29" s="46">
        <f>'COSTO COMPLESSIVO'!E29</f>
        <v>0</v>
      </c>
      <c r="F29" s="46">
        <f>'COSTO COMPLESSIVO'!H29</f>
        <v>0</v>
      </c>
      <c r="G29" s="46">
        <f>IF('DATI GENERALI'!$B$31,E29,IF('DATI GENERALI'!$B$29,IF(SUM($E$5:$E$83)*0.6&lt;='DATI GENERALI'!$C$30,E29,E29*'DATI GENERALI'!$C$30/SUM($E$5:$E$83)/0.6),0))</f>
        <v>0</v>
      </c>
      <c r="H29" s="220">
        <f>IF('DATI GENERALI'!$B$31,IF('DATI GENERALI'!$B$3,0.5,IF('DATI GENERALI'!$B$4,0.4,IF('DATI GENERALI'!$B$5,0.3,0)))+IF('DATI GENERALI'!$B$34,IF(OR('DATI GENERALI'!$B$3,'DATI GENERALI'!$B$4,'DATI GENERALI'!$B$5),0.05,0),0)+IF(OR('DATI GENERALI'!$B$3,'DATI GENERALI'!$B$4,'DATI GENERALI'!$B$5),IF('DATI GENERALI'!$B$35,IF('EDIFICI - RISPARMI'!$D$12="SI",0.15,0),0),0),IF('DATI GENERALI'!$B$29,0.6,0))</f>
        <v>0</v>
      </c>
      <c r="I29" s="46">
        <f t="shared" si="0"/>
        <v>0</v>
      </c>
      <c r="J29" s="196"/>
      <c r="K29" s="47">
        <f t="shared" si="1"/>
        <v>0</v>
      </c>
    </row>
    <row r="30" spans="2:11" s="4" customFormat="1" ht="12" customHeight="1" x14ac:dyDescent="0.25">
      <c r="B30" s="367"/>
      <c r="C30" s="410"/>
      <c r="D30" s="208" t="str">
        <f>'COSTO COMPLESSIVO'!D30</f>
        <v>…</v>
      </c>
      <c r="E30" s="46">
        <f>'COSTO COMPLESSIVO'!E30</f>
        <v>0</v>
      </c>
      <c r="F30" s="46">
        <f>'COSTO COMPLESSIVO'!H30</f>
        <v>0</v>
      </c>
      <c r="G30" s="46">
        <f>IF('DATI GENERALI'!$B$31,E30,IF('DATI GENERALI'!$B$29,IF(SUM($E$5:$E$83)*0.6&lt;='DATI GENERALI'!$C$30,E30,E30*'DATI GENERALI'!$C$30/SUM($E$5:$E$83)/0.6),0))</f>
        <v>0</v>
      </c>
      <c r="H30" s="220">
        <f>IF('DATI GENERALI'!$B$31,IF('DATI GENERALI'!$B$3,0.5,IF('DATI GENERALI'!$B$4,0.4,IF('DATI GENERALI'!$B$5,0.3,0)))+IF('DATI GENERALI'!$B$34,IF(OR('DATI GENERALI'!$B$3,'DATI GENERALI'!$B$4,'DATI GENERALI'!$B$5),0.05,0),0)+IF(OR('DATI GENERALI'!$B$3,'DATI GENERALI'!$B$4,'DATI GENERALI'!$B$5),IF('DATI GENERALI'!$B$35,IF('EDIFICI - RISPARMI'!$D$12="SI",0.15,0),0),0),IF('DATI GENERALI'!$B$29,0.6,0))</f>
        <v>0</v>
      </c>
      <c r="I30" s="46">
        <f t="shared" si="0"/>
        <v>0</v>
      </c>
      <c r="J30" s="196"/>
      <c r="K30" s="47">
        <f t="shared" si="1"/>
        <v>0</v>
      </c>
    </row>
    <row r="31" spans="2:11" s="4" customFormat="1" ht="12.6" customHeight="1" thickBot="1" x14ac:dyDescent="0.3">
      <c r="B31" s="367"/>
      <c r="C31" s="411"/>
      <c r="D31" s="209" t="str">
        <f>'COSTO COMPLESSIVO'!D31</f>
        <v>…</v>
      </c>
      <c r="E31" s="200">
        <f>'COSTO COMPLESSIVO'!E31</f>
        <v>0</v>
      </c>
      <c r="F31" s="200">
        <f>'COSTO COMPLESSIVO'!H31</f>
        <v>0</v>
      </c>
      <c r="G31" s="200">
        <f>IF('DATI GENERALI'!$B$31,E31,IF('DATI GENERALI'!$B$29,IF(SUM($E$5:$E$83)*0.6&lt;='DATI GENERALI'!$C$30,E31,E31*'DATI GENERALI'!$C$30/SUM($E$5:$E$83)/0.6),0))</f>
        <v>0</v>
      </c>
      <c r="H31" s="231">
        <f>IF('DATI GENERALI'!$B$31,IF('DATI GENERALI'!$B$3,0.5,IF('DATI GENERALI'!$B$4,0.4,IF('DATI GENERALI'!$B$5,0.3,0)))+IF('DATI GENERALI'!$B$34,IF(OR('DATI GENERALI'!$B$3,'DATI GENERALI'!$B$4,'DATI GENERALI'!$B$5),0.05,0),0)+IF(OR('DATI GENERALI'!$B$3,'DATI GENERALI'!$B$4,'DATI GENERALI'!$B$5),IF('DATI GENERALI'!$B$35,IF('EDIFICI - RISPARMI'!$D$12="SI",0.15,0),0),0),IF('DATI GENERALI'!$B$29,0.6,0))</f>
        <v>0</v>
      </c>
      <c r="I31" s="200">
        <f t="shared" si="0"/>
        <v>0</v>
      </c>
      <c r="J31" s="201"/>
      <c r="K31" s="202">
        <f t="shared" si="1"/>
        <v>0</v>
      </c>
    </row>
    <row r="32" spans="2:11" s="4" customFormat="1" ht="12.6" customHeight="1" x14ac:dyDescent="0.25">
      <c r="B32" s="367"/>
      <c r="C32" s="409" t="s">
        <v>25</v>
      </c>
      <c r="D32" s="207" t="str">
        <f>'COSTO COMPLESSIVO'!D32</f>
        <v>…</v>
      </c>
      <c r="E32" s="197">
        <f>'COSTO COMPLESSIVO'!E32</f>
        <v>0</v>
      </c>
      <c r="F32" s="197">
        <f>'COSTO COMPLESSIVO'!H32</f>
        <v>0</v>
      </c>
      <c r="G32" s="197">
        <f>IF('DATI GENERALI'!$B$31,E32,IF('DATI GENERALI'!$B$29,IF(SUM($E$5:$E$83)*0.6&lt;='DATI GENERALI'!$C$30,E32,E32*'DATI GENERALI'!$C$30/SUM($E$5:$E$83)/0.6),0))</f>
        <v>0</v>
      </c>
      <c r="H32" s="230">
        <f>IF('DATI GENERALI'!$B$31,IF('DATI GENERALI'!$B$3,0.5,IF('DATI GENERALI'!$B$4,0.4,IF('DATI GENERALI'!$B$5,0.3,0)))+IF('DATI GENERALI'!$B$34,IF(OR('DATI GENERALI'!$B$3,'DATI GENERALI'!$B$4,'DATI GENERALI'!$B$5),0.05,0),0)+IF(OR('DATI GENERALI'!$B$3,'DATI GENERALI'!$B$4,'DATI GENERALI'!$B$5),IF('DATI GENERALI'!$B$35,IF('EDIFICI - RISPARMI'!$D$12="SI",0.15,0),0),0),IF('DATI GENERALI'!$B$29,0.6,0))</f>
        <v>0</v>
      </c>
      <c r="I32" s="197">
        <f t="shared" si="0"/>
        <v>0</v>
      </c>
      <c r="J32" s="198"/>
      <c r="K32" s="199">
        <f t="shared" si="1"/>
        <v>0</v>
      </c>
    </row>
    <row r="33" spans="2:11" s="4" customFormat="1" ht="12.6" customHeight="1" x14ac:dyDescent="0.25">
      <c r="B33" s="367"/>
      <c r="C33" s="410"/>
      <c r="D33" s="208" t="str">
        <f>'COSTO COMPLESSIVO'!D33</f>
        <v>…</v>
      </c>
      <c r="E33" s="46">
        <f>'COSTO COMPLESSIVO'!E33</f>
        <v>0</v>
      </c>
      <c r="F33" s="46">
        <f>'COSTO COMPLESSIVO'!H33</f>
        <v>0</v>
      </c>
      <c r="G33" s="46">
        <f>IF('DATI GENERALI'!$B$31,E33,IF('DATI GENERALI'!$B$29,IF(SUM($E$5:$E$83)*0.6&lt;='DATI GENERALI'!$C$30,E33,E33*'DATI GENERALI'!$C$30/SUM($E$5:$E$83)/0.6),0))</f>
        <v>0</v>
      </c>
      <c r="H33" s="220">
        <f>IF('DATI GENERALI'!$B$31,IF('DATI GENERALI'!$B$3,0.5,IF('DATI GENERALI'!$B$4,0.4,IF('DATI GENERALI'!$B$5,0.3,0)))+IF('DATI GENERALI'!$B$34,IF(OR('DATI GENERALI'!$B$3,'DATI GENERALI'!$B$4,'DATI GENERALI'!$B$5),0.05,0),0)+IF(OR('DATI GENERALI'!$B$3,'DATI GENERALI'!$B$4,'DATI GENERALI'!$B$5),IF('DATI GENERALI'!$B$35,IF('EDIFICI - RISPARMI'!$D$12="SI",0.15,0),0),0),IF('DATI GENERALI'!$B$29,0.6,0))</f>
        <v>0</v>
      </c>
      <c r="I33" s="46">
        <f t="shared" si="0"/>
        <v>0</v>
      </c>
      <c r="J33" s="196"/>
      <c r="K33" s="47">
        <f t="shared" si="1"/>
        <v>0</v>
      </c>
    </row>
    <row r="34" spans="2:11" s="4" customFormat="1" ht="12.6" customHeight="1" x14ac:dyDescent="0.25">
      <c r="B34" s="367"/>
      <c r="C34" s="410"/>
      <c r="D34" s="208" t="str">
        <f>'COSTO COMPLESSIVO'!D34</f>
        <v>…</v>
      </c>
      <c r="E34" s="46">
        <f>'COSTO COMPLESSIVO'!E34</f>
        <v>0</v>
      </c>
      <c r="F34" s="46">
        <f>'COSTO COMPLESSIVO'!H34</f>
        <v>0</v>
      </c>
      <c r="G34" s="46">
        <f>IF('DATI GENERALI'!$B$31,E34,IF('DATI GENERALI'!$B$29,IF(SUM($E$5:$E$83)*0.6&lt;='DATI GENERALI'!$C$30,E34,E34*'DATI GENERALI'!$C$30/SUM($E$5:$E$83)/0.6),0))</f>
        <v>0</v>
      </c>
      <c r="H34" s="220">
        <f>IF('DATI GENERALI'!$B$31,IF('DATI GENERALI'!$B$3,0.5,IF('DATI GENERALI'!$B$4,0.4,IF('DATI GENERALI'!$B$5,0.3,0)))+IF('DATI GENERALI'!$B$34,IF(OR('DATI GENERALI'!$B$3,'DATI GENERALI'!$B$4,'DATI GENERALI'!$B$5),0.05,0),0)+IF(OR('DATI GENERALI'!$B$3,'DATI GENERALI'!$B$4,'DATI GENERALI'!$B$5),IF('DATI GENERALI'!$B$35,IF('EDIFICI - RISPARMI'!$D$12="SI",0.15,0),0),0),IF('DATI GENERALI'!$B$29,0.6,0))</f>
        <v>0</v>
      </c>
      <c r="I34" s="46">
        <f t="shared" si="0"/>
        <v>0</v>
      </c>
      <c r="J34" s="196"/>
      <c r="K34" s="47">
        <f t="shared" si="1"/>
        <v>0</v>
      </c>
    </row>
    <row r="35" spans="2:11" s="4" customFormat="1" ht="12.6" customHeight="1" thickBot="1" x14ac:dyDescent="0.3">
      <c r="B35" s="367"/>
      <c r="C35" s="411"/>
      <c r="D35" s="209" t="str">
        <f>'COSTO COMPLESSIVO'!D35</f>
        <v>…</v>
      </c>
      <c r="E35" s="200">
        <f>'COSTO COMPLESSIVO'!E35</f>
        <v>0</v>
      </c>
      <c r="F35" s="200">
        <f>'COSTO COMPLESSIVO'!H35</f>
        <v>0</v>
      </c>
      <c r="G35" s="200">
        <f>IF('DATI GENERALI'!$B$31,E35,IF('DATI GENERALI'!$B$29,IF(SUM($E$5:$E$83)*0.6&lt;='DATI GENERALI'!$C$30,E35,E35*'DATI GENERALI'!$C$30/SUM($E$5:$E$83)/0.6),0))</f>
        <v>0</v>
      </c>
      <c r="H35" s="231">
        <f>IF('DATI GENERALI'!$B$31,IF('DATI GENERALI'!$B$3,0.5,IF('DATI GENERALI'!$B$4,0.4,IF('DATI GENERALI'!$B$5,0.3,0)))+IF('DATI GENERALI'!$B$34,IF(OR('DATI GENERALI'!$B$3,'DATI GENERALI'!$B$4,'DATI GENERALI'!$B$5),0.05,0),0)+IF(OR('DATI GENERALI'!$B$3,'DATI GENERALI'!$B$4,'DATI GENERALI'!$B$5),IF('DATI GENERALI'!$B$35,IF('EDIFICI - RISPARMI'!$D$12="SI",0.15,0),0),0),IF('DATI GENERALI'!$B$29,0.6,0))</f>
        <v>0</v>
      </c>
      <c r="I35" s="200">
        <f t="shared" si="0"/>
        <v>0</v>
      </c>
      <c r="J35" s="201"/>
      <c r="K35" s="202">
        <f t="shared" si="1"/>
        <v>0</v>
      </c>
    </row>
    <row r="36" spans="2:11" s="4" customFormat="1" ht="12.6" customHeight="1" x14ac:dyDescent="0.25">
      <c r="B36" s="367"/>
      <c r="C36" s="409" t="s">
        <v>26</v>
      </c>
      <c r="D36" s="207" t="str">
        <f>'COSTO COMPLESSIVO'!D36</f>
        <v>…</v>
      </c>
      <c r="E36" s="197">
        <f>'COSTO COMPLESSIVO'!E36</f>
        <v>0</v>
      </c>
      <c r="F36" s="197">
        <f>'COSTO COMPLESSIVO'!H36</f>
        <v>0</v>
      </c>
      <c r="G36" s="197">
        <f>IF('DATI GENERALI'!$B$31,E36,IF('DATI GENERALI'!$B$29,IF(SUM($E$5:$E$83)*0.6&lt;='DATI GENERALI'!$C$30,E36,E36*'DATI GENERALI'!$C$30/SUM($E$5:$E$83)/0.6),0))</f>
        <v>0</v>
      </c>
      <c r="H36" s="230">
        <f>IF('DATI GENERALI'!$B$31,IF('DATI GENERALI'!$B$3,0.5,IF('DATI GENERALI'!$B$4,0.4,IF('DATI GENERALI'!$B$5,0.3,0)))+IF('DATI GENERALI'!$B$34,IF(OR('DATI GENERALI'!$B$3,'DATI GENERALI'!$B$4,'DATI GENERALI'!$B$5),0.05,0),0)+IF(OR('DATI GENERALI'!$B$3,'DATI GENERALI'!$B$4,'DATI GENERALI'!$B$5),IF('DATI GENERALI'!$B$35,IF('EDIFICI - RISPARMI'!$D$12="SI",0.15,0),0),0),IF('DATI GENERALI'!$B$29,0.6,0))</f>
        <v>0</v>
      </c>
      <c r="I36" s="197">
        <f t="shared" si="0"/>
        <v>0</v>
      </c>
      <c r="J36" s="198"/>
      <c r="K36" s="199">
        <f t="shared" si="1"/>
        <v>0</v>
      </c>
    </row>
    <row r="37" spans="2:11" s="4" customFormat="1" ht="12.6" customHeight="1" x14ac:dyDescent="0.25">
      <c r="B37" s="367"/>
      <c r="C37" s="410"/>
      <c r="D37" s="208" t="str">
        <f>'COSTO COMPLESSIVO'!D37</f>
        <v>…</v>
      </c>
      <c r="E37" s="46">
        <f>'COSTO COMPLESSIVO'!E37</f>
        <v>0</v>
      </c>
      <c r="F37" s="46">
        <f>'COSTO COMPLESSIVO'!H37</f>
        <v>0</v>
      </c>
      <c r="G37" s="46">
        <f>IF('DATI GENERALI'!$B$31,E37,IF('DATI GENERALI'!$B$29,IF(SUM($E$5:$E$83)*0.6&lt;='DATI GENERALI'!$C$30,E37,E37*'DATI GENERALI'!$C$30/SUM($E$5:$E$83)/0.6),0))</f>
        <v>0</v>
      </c>
      <c r="H37" s="220">
        <f>IF('DATI GENERALI'!$B$31,IF('DATI GENERALI'!$B$3,0.5,IF('DATI GENERALI'!$B$4,0.4,IF('DATI GENERALI'!$B$5,0.3,0)))+IF('DATI GENERALI'!$B$34,IF(OR('DATI GENERALI'!$B$3,'DATI GENERALI'!$B$4,'DATI GENERALI'!$B$5),0.05,0),0)+IF(OR('DATI GENERALI'!$B$3,'DATI GENERALI'!$B$4,'DATI GENERALI'!$B$5),IF('DATI GENERALI'!$B$35,IF('EDIFICI - RISPARMI'!$D$12="SI",0.15,0),0),0),IF('DATI GENERALI'!$B$29,0.6,0))</f>
        <v>0</v>
      </c>
      <c r="I37" s="46">
        <f t="shared" si="0"/>
        <v>0</v>
      </c>
      <c r="J37" s="196"/>
      <c r="K37" s="47">
        <f t="shared" si="1"/>
        <v>0</v>
      </c>
    </row>
    <row r="38" spans="2:11" s="4" customFormat="1" ht="12.6" customHeight="1" x14ac:dyDescent="0.25">
      <c r="B38" s="367"/>
      <c r="C38" s="410"/>
      <c r="D38" s="208" t="str">
        <f>'COSTO COMPLESSIVO'!D38</f>
        <v>…</v>
      </c>
      <c r="E38" s="46">
        <f>'COSTO COMPLESSIVO'!E38</f>
        <v>0</v>
      </c>
      <c r="F38" s="46">
        <f>'COSTO COMPLESSIVO'!H38</f>
        <v>0</v>
      </c>
      <c r="G38" s="46">
        <f>IF('DATI GENERALI'!$B$31,E38,IF('DATI GENERALI'!$B$29,IF(SUM($E$5:$E$83)*0.6&lt;='DATI GENERALI'!$C$30,E38,E38*'DATI GENERALI'!$C$30/SUM($E$5:$E$83)/0.6),0))</f>
        <v>0</v>
      </c>
      <c r="H38" s="220">
        <f>IF('DATI GENERALI'!$B$31,IF('DATI GENERALI'!$B$3,0.5,IF('DATI GENERALI'!$B$4,0.4,IF('DATI GENERALI'!$B$5,0.3,0)))+IF('DATI GENERALI'!$B$34,IF(OR('DATI GENERALI'!$B$3,'DATI GENERALI'!$B$4,'DATI GENERALI'!$B$5),0.05,0),0)+IF(OR('DATI GENERALI'!$B$3,'DATI GENERALI'!$B$4,'DATI GENERALI'!$B$5),IF('DATI GENERALI'!$B$35,IF('EDIFICI - RISPARMI'!$D$12="SI",0.15,0),0),0),IF('DATI GENERALI'!$B$29,0.6,0))</f>
        <v>0</v>
      </c>
      <c r="I38" s="46">
        <f t="shared" si="0"/>
        <v>0</v>
      </c>
      <c r="J38" s="196"/>
      <c r="K38" s="47">
        <f t="shared" si="1"/>
        <v>0</v>
      </c>
    </row>
    <row r="39" spans="2:11" s="4" customFormat="1" ht="12.6" customHeight="1" thickBot="1" x14ac:dyDescent="0.3">
      <c r="B39" s="367"/>
      <c r="C39" s="411"/>
      <c r="D39" s="209" t="str">
        <f>'COSTO COMPLESSIVO'!D39</f>
        <v>…</v>
      </c>
      <c r="E39" s="200">
        <f>'COSTO COMPLESSIVO'!E39</f>
        <v>0</v>
      </c>
      <c r="F39" s="200">
        <f>'COSTO COMPLESSIVO'!H39</f>
        <v>0</v>
      </c>
      <c r="G39" s="200">
        <f>IF('DATI GENERALI'!$B$31,E39,IF('DATI GENERALI'!$B$29,IF(SUM($E$5:$E$83)*0.6&lt;='DATI GENERALI'!$C$30,E39,E39*'DATI GENERALI'!$C$30/SUM($E$5:$E$83)/0.6),0))</f>
        <v>0</v>
      </c>
      <c r="H39" s="231">
        <f>IF('DATI GENERALI'!$B$31,IF('DATI GENERALI'!$B$3,0.5,IF('DATI GENERALI'!$B$4,0.4,IF('DATI GENERALI'!$B$5,0.3,0)))+IF('DATI GENERALI'!$B$34,IF(OR('DATI GENERALI'!$B$3,'DATI GENERALI'!$B$4,'DATI GENERALI'!$B$5),0.05,0),0)+IF(OR('DATI GENERALI'!$B$3,'DATI GENERALI'!$B$4,'DATI GENERALI'!$B$5),IF('DATI GENERALI'!$B$35,IF('EDIFICI - RISPARMI'!$D$12="SI",0.15,0),0),0),IF('DATI GENERALI'!$B$29,0.6,0))</f>
        <v>0</v>
      </c>
      <c r="I39" s="200">
        <f t="shared" si="0"/>
        <v>0</v>
      </c>
      <c r="J39" s="201"/>
      <c r="K39" s="202">
        <f t="shared" si="1"/>
        <v>0</v>
      </c>
    </row>
    <row r="40" spans="2:11" s="4" customFormat="1" ht="12.6" customHeight="1" x14ac:dyDescent="0.25">
      <c r="B40" s="367"/>
      <c r="C40" s="409" t="s">
        <v>27</v>
      </c>
      <c r="D40" s="207" t="str">
        <f>'COSTO COMPLESSIVO'!D40</f>
        <v>…</v>
      </c>
      <c r="E40" s="197">
        <f>'COSTO COMPLESSIVO'!E40</f>
        <v>0</v>
      </c>
      <c r="F40" s="197">
        <f>'COSTO COMPLESSIVO'!H40</f>
        <v>0</v>
      </c>
      <c r="G40" s="197">
        <f>IF('DATI GENERALI'!$B$31,E40,IF('DATI GENERALI'!$B$29,IF(SUM($E$5:$E$83)*0.6&lt;='DATI GENERALI'!$C$30,E40,E40*'DATI GENERALI'!$C$30/SUM($E$5:$E$83)/0.6),0))</f>
        <v>0</v>
      </c>
      <c r="H40" s="230">
        <f>IF('DATI GENERALI'!$B$31,IF('DATI GENERALI'!$B$3,0.5,IF('DATI GENERALI'!$B$4,0.4,IF('DATI GENERALI'!$B$5,0.3,0)))+IF('DATI GENERALI'!$B$34,IF(OR('DATI GENERALI'!$B$3,'DATI GENERALI'!$B$4,'DATI GENERALI'!$B$5),0.05,0),0)+IF(OR('DATI GENERALI'!$B$3,'DATI GENERALI'!$B$4,'DATI GENERALI'!$B$5),IF('DATI GENERALI'!$B$35,IF('EDIFICI - RISPARMI'!$D$12="SI",0.15,0),0),0),IF('DATI GENERALI'!$B$29,0.6,0))</f>
        <v>0</v>
      </c>
      <c r="I40" s="197">
        <f t="shared" si="0"/>
        <v>0</v>
      </c>
      <c r="J40" s="198"/>
      <c r="K40" s="199">
        <f t="shared" si="1"/>
        <v>0</v>
      </c>
    </row>
    <row r="41" spans="2:11" s="4" customFormat="1" ht="12.6" customHeight="1" x14ac:dyDescent="0.25">
      <c r="B41" s="367"/>
      <c r="C41" s="410"/>
      <c r="D41" s="208" t="str">
        <f>'COSTO COMPLESSIVO'!D41</f>
        <v>…</v>
      </c>
      <c r="E41" s="46">
        <f>'COSTO COMPLESSIVO'!E41</f>
        <v>0</v>
      </c>
      <c r="F41" s="46">
        <f>'COSTO COMPLESSIVO'!H41</f>
        <v>0</v>
      </c>
      <c r="G41" s="46">
        <f>IF('DATI GENERALI'!$B$31,E41,IF('DATI GENERALI'!$B$29,IF(SUM($E$5:$E$83)*0.6&lt;='DATI GENERALI'!$C$30,E41,E41*'DATI GENERALI'!$C$30/SUM($E$5:$E$83)/0.6),0))</f>
        <v>0</v>
      </c>
      <c r="H41" s="220">
        <f>IF('DATI GENERALI'!$B$31,IF('DATI GENERALI'!$B$3,0.5,IF('DATI GENERALI'!$B$4,0.4,IF('DATI GENERALI'!$B$5,0.3,0)))+IF('DATI GENERALI'!$B$34,IF(OR('DATI GENERALI'!$B$3,'DATI GENERALI'!$B$4,'DATI GENERALI'!$B$5),0.05,0),0)+IF(OR('DATI GENERALI'!$B$3,'DATI GENERALI'!$B$4,'DATI GENERALI'!$B$5),IF('DATI GENERALI'!$B$35,IF('EDIFICI - RISPARMI'!$D$12="SI",0.15,0),0),0),IF('DATI GENERALI'!$B$29,0.6,0))</f>
        <v>0</v>
      </c>
      <c r="I41" s="46">
        <f t="shared" si="0"/>
        <v>0</v>
      </c>
      <c r="J41" s="196"/>
      <c r="K41" s="47">
        <f t="shared" si="1"/>
        <v>0</v>
      </c>
    </row>
    <row r="42" spans="2:11" s="4" customFormat="1" ht="12.6" customHeight="1" x14ac:dyDescent="0.25">
      <c r="B42" s="367"/>
      <c r="C42" s="410"/>
      <c r="D42" s="208" t="str">
        <f>'COSTO COMPLESSIVO'!D42</f>
        <v>…</v>
      </c>
      <c r="E42" s="46">
        <f>'COSTO COMPLESSIVO'!E42</f>
        <v>0</v>
      </c>
      <c r="F42" s="46">
        <f>'COSTO COMPLESSIVO'!H42</f>
        <v>0</v>
      </c>
      <c r="G42" s="46">
        <f>IF('DATI GENERALI'!$B$31,E42,IF('DATI GENERALI'!$B$29,IF(SUM($E$5:$E$83)*0.6&lt;='DATI GENERALI'!$C$30,E42,E42*'DATI GENERALI'!$C$30/SUM($E$5:$E$83)/0.6),0))</f>
        <v>0</v>
      </c>
      <c r="H42" s="220">
        <f>IF('DATI GENERALI'!$B$31,IF('DATI GENERALI'!$B$3,0.5,IF('DATI GENERALI'!$B$4,0.4,IF('DATI GENERALI'!$B$5,0.3,0)))+IF('DATI GENERALI'!$B$34,IF(OR('DATI GENERALI'!$B$3,'DATI GENERALI'!$B$4,'DATI GENERALI'!$B$5),0.05,0),0)+IF(OR('DATI GENERALI'!$B$3,'DATI GENERALI'!$B$4,'DATI GENERALI'!$B$5),IF('DATI GENERALI'!$B$35,IF('EDIFICI - RISPARMI'!$D$12="SI",0.15,0),0),0),IF('DATI GENERALI'!$B$29,0.6,0))</f>
        <v>0</v>
      </c>
      <c r="I42" s="46">
        <f t="shared" si="0"/>
        <v>0</v>
      </c>
      <c r="J42" s="196"/>
      <c r="K42" s="47">
        <f t="shared" si="1"/>
        <v>0</v>
      </c>
    </row>
    <row r="43" spans="2:11" s="4" customFormat="1" ht="12.6" customHeight="1" thickBot="1" x14ac:dyDescent="0.3">
      <c r="B43" s="367"/>
      <c r="C43" s="411"/>
      <c r="D43" s="209" t="str">
        <f>'COSTO COMPLESSIVO'!D43</f>
        <v>…</v>
      </c>
      <c r="E43" s="200">
        <f>'COSTO COMPLESSIVO'!E43</f>
        <v>0</v>
      </c>
      <c r="F43" s="200">
        <f>'COSTO COMPLESSIVO'!H43</f>
        <v>0</v>
      </c>
      <c r="G43" s="200">
        <f>IF('DATI GENERALI'!$B$31,E43,IF('DATI GENERALI'!$B$29,IF(SUM($E$5:$E$83)*0.6&lt;='DATI GENERALI'!$C$30,E43,E43*'DATI GENERALI'!$C$30/SUM($E$5:$E$83)/0.6),0))</f>
        <v>0</v>
      </c>
      <c r="H43" s="231">
        <f>IF('DATI GENERALI'!$B$31,IF('DATI GENERALI'!$B$3,0.5,IF('DATI GENERALI'!$B$4,0.4,IF('DATI GENERALI'!$B$5,0.3,0)))+IF('DATI GENERALI'!$B$34,IF(OR('DATI GENERALI'!$B$3,'DATI GENERALI'!$B$4,'DATI GENERALI'!$B$5),0.05,0),0)+IF(OR('DATI GENERALI'!$B$3,'DATI GENERALI'!$B$4,'DATI GENERALI'!$B$5),IF('DATI GENERALI'!$B$35,IF('EDIFICI - RISPARMI'!$D$12="SI",0.15,0),0),0),IF('DATI GENERALI'!$B$29,0.6,0))</f>
        <v>0</v>
      </c>
      <c r="I43" s="200">
        <f t="shared" si="0"/>
        <v>0</v>
      </c>
      <c r="J43" s="201"/>
      <c r="K43" s="202">
        <f t="shared" si="1"/>
        <v>0</v>
      </c>
    </row>
    <row r="44" spans="2:11" s="4" customFormat="1" ht="12.6" customHeight="1" x14ac:dyDescent="0.25">
      <c r="B44" s="434"/>
      <c r="C44" s="409" t="s">
        <v>28</v>
      </c>
      <c r="D44" s="207" t="str">
        <f>'COSTO COMPLESSIVO'!D44</f>
        <v>…</v>
      </c>
      <c r="E44" s="197">
        <f>'COSTO COMPLESSIVO'!E44</f>
        <v>0</v>
      </c>
      <c r="F44" s="197">
        <f>'COSTO COMPLESSIVO'!H44</f>
        <v>0</v>
      </c>
      <c r="G44" s="197">
        <f>IF('DATI GENERALI'!$B$31,E44,IF('DATI GENERALI'!$B$29,IF(SUM($E$5:$E$83)*0.6&lt;='DATI GENERALI'!$C$30,E44,E44*'DATI GENERALI'!$C$30/SUM($E$5:$E$83)/0.6),0))</f>
        <v>0</v>
      </c>
      <c r="H44" s="230">
        <f>IF('DATI GENERALI'!$B$31,IF('DATI GENERALI'!$B$3,0.5,IF('DATI GENERALI'!$B$4,0.4,IF('DATI GENERALI'!$B$5,0.3,0)))+IF('DATI GENERALI'!$B$34,IF(OR('DATI GENERALI'!$B$3,'DATI GENERALI'!$B$4,'DATI GENERALI'!$B$5),0.05,0),0)+IF(OR('DATI GENERALI'!$B$3,'DATI GENERALI'!$B$4,'DATI GENERALI'!$B$5),IF('DATI GENERALI'!$B$35,IF('EDIFICI - RISPARMI'!$D$12="SI",0.15,0),0),0),IF('DATI GENERALI'!$B$29,0.6,0))</f>
        <v>0</v>
      </c>
      <c r="I44" s="197">
        <f t="shared" si="0"/>
        <v>0</v>
      </c>
      <c r="J44" s="198"/>
      <c r="K44" s="199">
        <f t="shared" si="1"/>
        <v>0</v>
      </c>
    </row>
    <row r="45" spans="2:11" s="4" customFormat="1" ht="12.6" customHeight="1" x14ac:dyDescent="0.25">
      <c r="B45" s="434"/>
      <c r="C45" s="410"/>
      <c r="D45" s="208" t="str">
        <f>'COSTO COMPLESSIVO'!D45</f>
        <v>…</v>
      </c>
      <c r="E45" s="46">
        <f>'COSTO COMPLESSIVO'!E45</f>
        <v>0</v>
      </c>
      <c r="F45" s="46">
        <f>'COSTO COMPLESSIVO'!H45</f>
        <v>0</v>
      </c>
      <c r="G45" s="46">
        <f>IF('DATI GENERALI'!$B$31,E45,IF('DATI GENERALI'!$B$29,IF(SUM($E$5:$E$83)*0.6&lt;='DATI GENERALI'!$C$30,E45,E45*'DATI GENERALI'!$C$30/SUM($E$5:$E$83)/0.6),0))</f>
        <v>0</v>
      </c>
      <c r="H45" s="220">
        <f>IF('DATI GENERALI'!$B$31,IF('DATI GENERALI'!$B$3,0.5,IF('DATI GENERALI'!$B$4,0.4,IF('DATI GENERALI'!$B$5,0.3,0)))+IF('DATI GENERALI'!$B$34,IF(OR('DATI GENERALI'!$B$3,'DATI GENERALI'!$B$4,'DATI GENERALI'!$B$5),0.05,0),0)+IF(OR('DATI GENERALI'!$B$3,'DATI GENERALI'!$B$4,'DATI GENERALI'!$B$5),IF('DATI GENERALI'!$B$35,IF('EDIFICI - RISPARMI'!$D$12="SI",0.15,0),0),0),IF('DATI GENERALI'!$B$29,0.6,0))</f>
        <v>0</v>
      </c>
      <c r="I45" s="46">
        <f t="shared" si="0"/>
        <v>0</v>
      </c>
      <c r="J45" s="196"/>
      <c r="K45" s="47">
        <f t="shared" si="1"/>
        <v>0</v>
      </c>
    </row>
    <row r="46" spans="2:11" s="4" customFormat="1" ht="12.6" customHeight="1" x14ac:dyDescent="0.25">
      <c r="B46" s="434"/>
      <c r="C46" s="410"/>
      <c r="D46" s="208" t="str">
        <f>'COSTO COMPLESSIVO'!D46</f>
        <v>…</v>
      </c>
      <c r="E46" s="46">
        <f>'COSTO COMPLESSIVO'!E46</f>
        <v>0</v>
      </c>
      <c r="F46" s="46">
        <f>'COSTO COMPLESSIVO'!H46</f>
        <v>0</v>
      </c>
      <c r="G46" s="46">
        <f>IF('DATI GENERALI'!$B$31,E46,IF('DATI GENERALI'!$B$29,IF(SUM($E$5:$E$83)*0.6&lt;='DATI GENERALI'!$C$30,E46,E46*'DATI GENERALI'!$C$30/SUM($E$5:$E$83)/0.6),0))</f>
        <v>0</v>
      </c>
      <c r="H46" s="220">
        <f>IF('DATI GENERALI'!$B$31,IF('DATI GENERALI'!$B$3,0.5,IF('DATI GENERALI'!$B$4,0.4,IF('DATI GENERALI'!$B$5,0.3,0)))+IF('DATI GENERALI'!$B$34,IF(OR('DATI GENERALI'!$B$3,'DATI GENERALI'!$B$4,'DATI GENERALI'!$B$5),0.05,0),0)+IF(OR('DATI GENERALI'!$B$3,'DATI GENERALI'!$B$4,'DATI GENERALI'!$B$5),IF('DATI GENERALI'!$B$35,IF('EDIFICI - RISPARMI'!$D$12="SI",0.15,0),0),0),IF('DATI GENERALI'!$B$29,0.6,0))</f>
        <v>0</v>
      </c>
      <c r="I46" s="46">
        <f t="shared" si="0"/>
        <v>0</v>
      </c>
      <c r="J46" s="196"/>
      <c r="K46" s="47">
        <f t="shared" si="1"/>
        <v>0</v>
      </c>
    </row>
    <row r="47" spans="2:11" s="4" customFormat="1" ht="12.6" customHeight="1" thickBot="1" x14ac:dyDescent="0.3">
      <c r="B47" s="434"/>
      <c r="C47" s="411"/>
      <c r="D47" s="209" t="str">
        <f>'COSTO COMPLESSIVO'!D47</f>
        <v>…</v>
      </c>
      <c r="E47" s="200">
        <f>'COSTO COMPLESSIVO'!E47</f>
        <v>0</v>
      </c>
      <c r="F47" s="200">
        <f>'COSTO COMPLESSIVO'!H47</f>
        <v>0</v>
      </c>
      <c r="G47" s="200">
        <f>IF('DATI GENERALI'!$B$31,E47,IF('DATI GENERALI'!$B$29,IF(SUM($E$5:$E$83)*0.6&lt;='DATI GENERALI'!$C$30,E47,E47*'DATI GENERALI'!$C$30/SUM($E$5:$E$83)/0.6),0))</f>
        <v>0</v>
      </c>
      <c r="H47" s="231">
        <f>IF('DATI GENERALI'!$B$31,IF('DATI GENERALI'!$B$3,0.5,IF('DATI GENERALI'!$B$4,0.4,IF('DATI GENERALI'!$B$5,0.3,0)))+IF('DATI GENERALI'!$B$34,IF(OR('DATI GENERALI'!$B$3,'DATI GENERALI'!$B$4,'DATI GENERALI'!$B$5),0.05,0),0)+IF(OR('DATI GENERALI'!$B$3,'DATI GENERALI'!$B$4,'DATI GENERALI'!$B$5),IF('DATI GENERALI'!$B$35,IF('EDIFICI - RISPARMI'!$D$12="SI",0.15,0),0),0),IF('DATI GENERALI'!$B$29,0.6,0))</f>
        <v>0</v>
      </c>
      <c r="I47" s="200">
        <f t="shared" si="0"/>
        <v>0</v>
      </c>
      <c r="J47" s="201"/>
      <c r="K47" s="202">
        <f t="shared" si="1"/>
        <v>0</v>
      </c>
    </row>
    <row r="48" spans="2:11" s="4" customFormat="1" ht="12.6" customHeight="1" x14ac:dyDescent="0.25">
      <c r="B48" s="368" t="s">
        <v>116</v>
      </c>
      <c r="C48" s="378" t="s">
        <v>30</v>
      </c>
      <c r="D48" s="207" t="str">
        <f>'COSTO COMPLESSIVO'!D48</f>
        <v>…</v>
      </c>
      <c r="E48" s="197">
        <f>'COSTO COMPLESSIVO'!E48</f>
        <v>0</v>
      </c>
      <c r="F48" s="197">
        <f>'COSTO COMPLESSIVO'!H48</f>
        <v>0</v>
      </c>
      <c r="G48" s="197">
        <f>IF('DATI GENERALI'!$B$31,E48*'CONTROFATTUALE_Solo GBER'!$C$11,IF('DATI GENERALI'!$B$29,IF(SUM($E$5:$E$83)*0.6&lt;='DATI GENERALI'!$C$30,E48,E48*'DATI GENERALI'!$C$30/SUM($E$5:$E$83)/0.6),0))</f>
        <v>0</v>
      </c>
      <c r="H48" s="230">
        <f>IFERROR(IF('DATI GENERALI'!$B$31,IF('DATI GENERALI'!$B$31,IF('DATI GENERALI'!$B$3,0.5,IF('DATI GENERALI'!$B$4,0.4,IF('DATI GENERALI'!$B$5,0.3,0)))+IF('DATI GENERALI'!$B$34,IF(OR('DATI GENERALI'!$B$3,'DATI GENERALI'!$B$4,'DATI GENERALI'!$B$5),0.05,0),0),0),IF('DATI GENERALI'!$B$29,0.6,0)),0)</f>
        <v>0</v>
      </c>
      <c r="I48" s="197">
        <f t="shared" si="0"/>
        <v>0</v>
      </c>
      <c r="J48" s="198"/>
      <c r="K48" s="199">
        <f t="shared" si="1"/>
        <v>0</v>
      </c>
    </row>
    <row r="49" spans="2:11" s="4" customFormat="1" ht="12.6" customHeight="1" x14ac:dyDescent="0.25">
      <c r="B49" s="369"/>
      <c r="C49" s="378"/>
      <c r="D49" s="208" t="str">
        <f>'COSTO COMPLESSIVO'!D49</f>
        <v>…</v>
      </c>
      <c r="E49" s="46">
        <f>'COSTO COMPLESSIVO'!E49</f>
        <v>0</v>
      </c>
      <c r="F49" s="46">
        <f>'COSTO COMPLESSIVO'!H49</f>
        <v>0</v>
      </c>
      <c r="G49" s="46">
        <f>IF('DATI GENERALI'!$B$31,E49*'CONTROFATTUALE_Solo GBER'!$C$11,IF('DATI GENERALI'!$B$29,IF(SUM($E$5:$E$83)*0.6&lt;='DATI GENERALI'!$C$30,E49,E49*'DATI GENERALI'!$C$30/SUM($E$5:$E$83)/0.6),0))</f>
        <v>0</v>
      </c>
      <c r="H49" s="220">
        <f>IFERROR(IF('DATI GENERALI'!$B$31,IF('DATI GENERALI'!$B$31,IF('DATI GENERALI'!$B$3,0.5,IF('DATI GENERALI'!$B$4,0.4,IF('DATI GENERALI'!$B$5,0.3,0)))+IF('DATI GENERALI'!$B$34,IF(OR('DATI GENERALI'!$B$3,'DATI GENERALI'!$B$4,'DATI GENERALI'!$B$5),0.05,0),0),0),IF('DATI GENERALI'!$B$29,0.6,0)),0)</f>
        <v>0</v>
      </c>
      <c r="I49" s="46">
        <f t="shared" si="0"/>
        <v>0</v>
      </c>
      <c r="J49" s="196"/>
      <c r="K49" s="47">
        <f t="shared" si="1"/>
        <v>0</v>
      </c>
    </row>
    <row r="50" spans="2:11" s="4" customFormat="1" ht="12.6" customHeight="1" x14ac:dyDescent="0.25">
      <c r="B50" s="369"/>
      <c r="C50" s="378"/>
      <c r="D50" s="208" t="str">
        <f>'COSTO COMPLESSIVO'!D50</f>
        <v>…</v>
      </c>
      <c r="E50" s="46">
        <f>'COSTO COMPLESSIVO'!E50</f>
        <v>0</v>
      </c>
      <c r="F50" s="46">
        <f>'COSTO COMPLESSIVO'!H50</f>
        <v>0</v>
      </c>
      <c r="G50" s="46">
        <f>IF('DATI GENERALI'!$B$31,E50*'CONTROFATTUALE_Solo GBER'!$C$11,IF('DATI GENERALI'!$B$29,IF(SUM($E$5:$E$83)*0.6&lt;='DATI GENERALI'!$C$30,E50,E50*'DATI GENERALI'!$C$30/SUM($E$5:$E$83)/0.6),0))</f>
        <v>0</v>
      </c>
      <c r="H50" s="220">
        <f>IFERROR(IF('DATI GENERALI'!$B$31,IF('DATI GENERALI'!$B$31,IF('DATI GENERALI'!$B$3,0.5,IF('DATI GENERALI'!$B$4,0.4,IF('DATI GENERALI'!$B$5,0.3,0)))+IF('DATI GENERALI'!$B$34,IF(OR('DATI GENERALI'!$B$3,'DATI GENERALI'!$B$4,'DATI GENERALI'!$B$5),0.05,0),0),0),IF('DATI GENERALI'!$B$29,0.6,0)),0)</f>
        <v>0</v>
      </c>
      <c r="I50" s="46">
        <f t="shared" si="0"/>
        <v>0</v>
      </c>
      <c r="J50" s="196"/>
      <c r="K50" s="47">
        <f t="shared" si="1"/>
        <v>0</v>
      </c>
    </row>
    <row r="51" spans="2:11" s="4" customFormat="1" ht="12.6" customHeight="1" thickBot="1" x14ac:dyDescent="0.3">
      <c r="B51" s="369"/>
      <c r="C51" s="413"/>
      <c r="D51" s="209" t="str">
        <f>'COSTO COMPLESSIVO'!D51</f>
        <v>…</v>
      </c>
      <c r="E51" s="200">
        <f>'COSTO COMPLESSIVO'!E51</f>
        <v>0</v>
      </c>
      <c r="F51" s="200">
        <f>'COSTO COMPLESSIVO'!H51</f>
        <v>0</v>
      </c>
      <c r="G51" s="200">
        <f>IF('DATI GENERALI'!$B$31,E51*'CONTROFATTUALE_Solo GBER'!$C$11,IF('DATI GENERALI'!$B$29,IF(SUM($E$5:$E$83)*0.6&lt;='DATI GENERALI'!$C$30,E51,E51*'DATI GENERALI'!$C$30/SUM($E$5:$E$83)/0.6),0))</f>
        <v>0</v>
      </c>
      <c r="H51" s="231">
        <f>IFERROR(IF('DATI GENERALI'!$B$31,IF('DATI GENERALI'!$B$31,IF('DATI GENERALI'!$B$3,0.5,IF('DATI GENERALI'!$B$4,0.4,IF('DATI GENERALI'!$B$5,0.3,0)))+IF('DATI GENERALI'!$B$34,IF(OR('DATI GENERALI'!$B$3,'DATI GENERALI'!$B$4,'DATI GENERALI'!$B$5),0.05,0),0),0),IF('DATI GENERALI'!$B$29,0.6,0)),0)</f>
        <v>0</v>
      </c>
      <c r="I51" s="200">
        <f t="shared" si="0"/>
        <v>0</v>
      </c>
      <c r="J51" s="201"/>
      <c r="K51" s="202">
        <f t="shared" si="1"/>
        <v>0</v>
      </c>
    </row>
    <row r="52" spans="2:11" s="4" customFormat="1" ht="12.6" customHeight="1" x14ac:dyDescent="0.25">
      <c r="B52" s="369"/>
      <c r="C52" s="414" t="s">
        <v>31</v>
      </c>
      <c r="D52" s="207" t="str">
        <f>'COSTO COMPLESSIVO'!D52</f>
        <v>…</v>
      </c>
      <c r="E52" s="197">
        <f>'COSTO COMPLESSIVO'!E52</f>
        <v>0</v>
      </c>
      <c r="F52" s="197">
        <f>'COSTO COMPLESSIVO'!H52</f>
        <v>0</v>
      </c>
      <c r="G52" s="197">
        <f>IF('DATI GENERALI'!$B$31,E52*'CONTROFATTUALE_Solo GBER'!$C$11,IF('DATI GENERALI'!$B$29,IF(SUM($E$5:$E$83)*0.6&lt;='DATI GENERALI'!$C$30,E52,E52*'DATI GENERALI'!$C$30/SUM($E$5:$E$83)/0.6),0))</f>
        <v>0</v>
      </c>
      <c r="H52" s="230">
        <f>IFERROR(IF('DATI GENERALI'!$B$31,IF('DATI GENERALI'!$B$31,IF('DATI GENERALI'!$B$3,0.5,IF('DATI GENERALI'!$B$4,0.4,IF('DATI GENERALI'!$B$5,0.3,0)))+IF('DATI GENERALI'!$B$34,IF(OR('DATI GENERALI'!$B$3,'DATI GENERALI'!$B$4,'DATI GENERALI'!$B$5),0.05,0),0),0),IF('DATI GENERALI'!$B$29,0.6,0)),0)</f>
        <v>0</v>
      </c>
      <c r="I52" s="197">
        <f t="shared" si="0"/>
        <v>0</v>
      </c>
      <c r="J52" s="198"/>
      <c r="K52" s="199">
        <f t="shared" si="1"/>
        <v>0</v>
      </c>
    </row>
    <row r="53" spans="2:11" s="4" customFormat="1" ht="12.6" customHeight="1" x14ac:dyDescent="0.25">
      <c r="B53" s="369"/>
      <c r="C53" s="378"/>
      <c r="D53" s="208" t="str">
        <f>'COSTO COMPLESSIVO'!D53</f>
        <v>…</v>
      </c>
      <c r="E53" s="46">
        <f>'COSTO COMPLESSIVO'!E53</f>
        <v>0</v>
      </c>
      <c r="F53" s="46">
        <f>'COSTO COMPLESSIVO'!H53</f>
        <v>0</v>
      </c>
      <c r="G53" s="46">
        <f>IF('DATI GENERALI'!$B$31,E53*'CONTROFATTUALE_Solo GBER'!$C$11,IF('DATI GENERALI'!$B$29,IF(SUM($E$5:$E$83)*0.6&lt;='DATI GENERALI'!$C$30,E53,E53*'DATI GENERALI'!$C$30/SUM($E$5:$E$83)/0.6),0))</f>
        <v>0</v>
      </c>
      <c r="H53" s="220">
        <f>IFERROR(IF('DATI GENERALI'!$B$31,IF('DATI GENERALI'!$B$31,IF('DATI GENERALI'!$B$3,0.5,IF('DATI GENERALI'!$B$4,0.4,IF('DATI GENERALI'!$B$5,0.3,0)))+IF('DATI GENERALI'!$B$34,IF(OR('DATI GENERALI'!$B$3,'DATI GENERALI'!$B$4,'DATI GENERALI'!$B$5),0.05,0),0),0),IF('DATI GENERALI'!$B$29,0.6,0)),0)</f>
        <v>0</v>
      </c>
      <c r="I53" s="46">
        <f t="shared" si="0"/>
        <v>0</v>
      </c>
      <c r="J53" s="196"/>
      <c r="K53" s="47">
        <f t="shared" si="1"/>
        <v>0</v>
      </c>
    </row>
    <row r="54" spans="2:11" s="4" customFormat="1" ht="12.6" customHeight="1" x14ac:dyDescent="0.25">
      <c r="B54" s="369"/>
      <c r="C54" s="378"/>
      <c r="D54" s="208" t="str">
        <f>'COSTO COMPLESSIVO'!D54</f>
        <v>…</v>
      </c>
      <c r="E54" s="46">
        <f>'COSTO COMPLESSIVO'!E54</f>
        <v>0</v>
      </c>
      <c r="F54" s="46">
        <f>'COSTO COMPLESSIVO'!H54</f>
        <v>0</v>
      </c>
      <c r="G54" s="46">
        <f>IF('DATI GENERALI'!$B$31,E54*'CONTROFATTUALE_Solo GBER'!$C$11,IF('DATI GENERALI'!$B$29,IF(SUM($E$5:$E$83)*0.6&lt;='DATI GENERALI'!$C$30,E54,E54*'DATI GENERALI'!$C$30/SUM($E$5:$E$83)/0.6),0))</f>
        <v>0</v>
      </c>
      <c r="H54" s="220">
        <f>IFERROR(IF('DATI GENERALI'!$B$31,IF('DATI GENERALI'!$B$31,IF('DATI GENERALI'!$B$3,0.5,IF('DATI GENERALI'!$B$4,0.4,IF('DATI GENERALI'!$B$5,0.3,0)))+IF('DATI GENERALI'!$B$34,IF(OR('DATI GENERALI'!$B$3,'DATI GENERALI'!$B$4,'DATI GENERALI'!$B$5),0.05,0),0),0),IF('DATI GENERALI'!$B$29,0.6,0)),0)</f>
        <v>0</v>
      </c>
      <c r="I54" s="46">
        <f t="shared" si="0"/>
        <v>0</v>
      </c>
      <c r="J54" s="196"/>
      <c r="K54" s="47">
        <f t="shared" si="1"/>
        <v>0</v>
      </c>
    </row>
    <row r="55" spans="2:11" s="4" customFormat="1" ht="12.6" customHeight="1" thickBot="1" x14ac:dyDescent="0.3">
      <c r="B55" s="369"/>
      <c r="C55" s="413"/>
      <c r="D55" s="209" t="str">
        <f>'COSTO COMPLESSIVO'!D55</f>
        <v>…</v>
      </c>
      <c r="E55" s="200">
        <f>'COSTO COMPLESSIVO'!E55</f>
        <v>0</v>
      </c>
      <c r="F55" s="200">
        <f>'COSTO COMPLESSIVO'!H55</f>
        <v>0</v>
      </c>
      <c r="G55" s="200">
        <f>IF('DATI GENERALI'!$B$31,E55*'CONTROFATTUALE_Solo GBER'!$C$11,IF('DATI GENERALI'!$B$29,IF(SUM($E$5:$E$83)*0.6&lt;='DATI GENERALI'!$C$30,E55,E55*'DATI GENERALI'!$C$30/SUM($E$5:$E$83)/0.6),0))</f>
        <v>0</v>
      </c>
      <c r="H55" s="231">
        <f>IFERROR(IF('DATI GENERALI'!$B$31,IF('DATI GENERALI'!$B$31,IF('DATI GENERALI'!$B$3,0.5,IF('DATI GENERALI'!$B$4,0.4,IF('DATI GENERALI'!$B$5,0.3,0)))+IF('DATI GENERALI'!$B$34,IF(OR('DATI GENERALI'!$B$3,'DATI GENERALI'!$B$4,'DATI GENERALI'!$B$5),0.05,0),0),0),IF('DATI GENERALI'!$B$29,0.6,0)),0)</f>
        <v>0</v>
      </c>
      <c r="I55" s="200">
        <f t="shared" si="0"/>
        <v>0</v>
      </c>
      <c r="J55" s="201"/>
      <c r="K55" s="202">
        <f t="shared" si="1"/>
        <v>0</v>
      </c>
    </row>
    <row r="56" spans="2:11" s="4" customFormat="1" ht="12.6" customHeight="1" x14ac:dyDescent="0.25">
      <c r="B56" s="369"/>
      <c r="C56" s="414" t="s">
        <v>32</v>
      </c>
      <c r="D56" s="207" t="str">
        <f>'COSTO COMPLESSIVO'!D56</f>
        <v>…</v>
      </c>
      <c r="E56" s="197">
        <f>'COSTO COMPLESSIVO'!E56</f>
        <v>0</v>
      </c>
      <c r="F56" s="197">
        <f>'COSTO COMPLESSIVO'!H56</f>
        <v>0</v>
      </c>
      <c r="G56" s="197">
        <f>IF('DATI GENERALI'!$B$31,E56*'CONTROFATTUALE_Solo GBER'!$C$11,IF('DATI GENERALI'!$B$29,IF(SUM($E$5:$E$83)*0.6&lt;='DATI GENERALI'!$C$30,E56,E56*'DATI GENERALI'!$C$30/SUM($E$5:$E$83)/0.6),0))</f>
        <v>0</v>
      </c>
      <c r="H56" s="230">
        <f>IFERROR(IF('DATI GENERALI'!$B$31,IF('DATI GENERALI'!$B$31,IF('DATI GENERALI'!$B$3,0.5,IF('DATI GENERALI'!$B$4,0.4,IF('DATI GENERALI'!$B$5,0.3,0)))+IF('DATI GENERALI'!$B$34,IF(OR('DATI GENERALI'!$B$3,'DATI GENERALI'!$B$4,'DATI GENERALI'!$B$5),0.05,0),0),0),IF('DATI GENERALI'!$B$29,0.6,0)),0)</f>
        <v>0</v>
      </c>
      <c r="I56" s="197">
        <f t="shared" si="0"/>
        <v>0</v>
      </c>
      <c r="J56" s="198"/>
      <c r="K56" s="199">
        <f t="shared" si="1"/>
        <v>0</v>
      </c>
    </row>
    <row r="57" spans="2:11" s="4" customFormat="1" ht="12.6" customHeight="1" x14ac:dyDescent="0.25">
      <c r="B57" s="369"/>
      <c r="C57" s="378"/>
      <c r="D57" s="208" t="str">
        <f>'COSTO COMPLESSIVO'!D57</f>
        <v>…</v>
      </c>
      <c r="E57" s="46">
        <f>'COSTO COMPLESSIVO'!E57</f>
        <v>0</v>
      </c>
      <c r="F57" s="46">
        <f>'COSTO COMPLESSIVO'!H57</f>
        <v>0</v>
      </c>
      <c r="G57" s="46">
        <f>IF('DATI GENERALI'!$B$31,E57*'CONTROFATTUALE_Solo GBER'!$C$11,IF('DATI GENERALI'!$B$29,IF(SUM($E$5:$E$83)*0.6&lt;='DATI GENERALI'!$C$30,E57,E57*'DATI GENERALI'!$C$30/SUM($E$5:$E$83)/0.6),0))</f>
        <v>0</v>
      </c>
      <c r="H57" s="220">
        <f>IFERROR(IF('DATI GENERALI'!$B$31,IF('DATI GENERALI'!$B$31,IF('DATI GENERALI'!$B$3,0.5,IF('DATI GENERALI'!$B$4,0.4,IF('DATI GENERALI'!$B$5,0.3,0)))+IF('DATI GENERALI'!$B$34,IF(OR('DATI GENERALI'!$B$3,'DATI GENERALI'!$B$4,'DATI GENERALI'!$B$5),0.05,0),0),0),IF('DATI GENERALI'!$B$29,0.6,0)),0)</f>
        <v>0</v>
      </c>
      <c r="I57" s="46">
        <f t="shared" si="0"/>
        <v>0</v>
      </c>
      <c r="J57" s="196"/>
      <c r="K57" s="47">
        <f t="shared" si="1"/>
        <v>0</v>
      </c>
    </row>
    <row r="58" spans="2:11" s="4" customFormat="1" ht="12.6" customHeight="1" x14ac:dyDescent="0.25">
      <c r="B58" s="369"/>
      <c r="C58" s="378"/>
      <c r="D58" s="208" t="str">
        <f>'COSTO COMPLESSIVO'!D58</f>
        <v>…</v>
      </c>
      <c r="E58" s="46">
        <f>'COSTO COMPLESSIVO'!E58</f>
        <v>0</v>
      </c>
      <c r="F58" s="46">
        <f>'COSTO COMPLESSIVO'!H58</f>
        <v>0</v>
      </c>
      <c r="G58" s="46">
        <f>IF('DATI GENERALI'!$B$31,E58*'CONTROFATTUALE_Solo GBER'!$C$11,IF('DATI GENERALI'!$B$29,IF(SUM($E$5:$E$83)*0.6&lt;='DATI GENERALI'!$C$30,E58,E58*'DATI GENERALI'!$C$30/SUM($E$5:$E$83)/0.6),0))</f>
        <v>0</v>
      </c>
      <c r="H58" s="220">
        <f>IFERROR(IF('DATI GENERALI'!$B$31,IF('DATI GENERALI'!$B$31,IF('DATI GENERALI'!$B$3,0.5,IF('DATI GENERALI'!$B$4,0.4,IF('DATI GENERALI'!$B$5,0.3,0)))+IF('DATI GENERALI'!$B$34,IF(OR('DATI GENERALI'!$B$3,'DATI GENERALI'!$B$4,'DATI GENERALI'!$B$5),0.05,0),0),0),IF('DATI GENERALI'!$B$29,0.6,0)),0)</f>
        <v>0</v>
      </c>
      <c r="I58" s="46">
        <f t="shared" si="0"/>
        <v>0</v>
      </c>
      <c r="J58" s="196"/>
      <c r="K58" s="47">
        <f t="shared" si="1"/>
        <v>0</v>
      </c>
    </row>
    <row r="59" spans="2:11" s="4" customFormat="1" ht="12.6" customHeight="1" thickBot="1" x14ac:dyDescent="0.3">
      <c r="B59" s="369"/>
      <c r="C59" s="413"/>
      <c r="D59" s="209" t="str">
        <f>'COSTO COMPLESSIVO'!D59</f>
        <v>…</v>
      </c>
      <c r="E59" s="200">
        <f>'COSTO COMPLESSIVO'!E59</f>
        <v>0</v>
      </c>
      <c r="F59" s="200">
        <f>'COSTO COMPLESSIVO'!H59</f>
        <v>0</v>
      </c>
      <c r="G59" s="200">
        <f>IF('DATI GENERALI'!$B$31,E59*'CONTROFATTUALE_Solo GBER'!$C$11,IF('DATI GENERALI'!$B$29,IF(SUM($E$5:$E$83)*0.6&lt;='DATI GENERALI'!$C$30,E59,E59*'DATI GENERALI'!$C$30/SUM($E$5:$E$83)/0.6),0))</f>
        <v>0</v>
      </c>
      <c r="H59" s="231">
        <f>IFERROR(IF('DATI GENERALI'!$B$31,IF('DATI GENERALI'!$B$31,IF('DATI GENERALI'!$B$3,0.5,IF('DATI GENERALI'!$B$4,0.4,IF('DATI GENERALI'!$B$5,0.3,0)))+IF('DATI GENERALI'!$B$34,IF(OR('DATI GENERALI'!$B$3,'DATI GENERALI'!$B$4,'DATI GENERALI'!$B$5),0.05,0),0),0),IF('DATI GENERALI'!$B$29,0.6,0)),0)</f>
        <v>0</v>
      </c>
      <c r="I59" s="200">
        <f t="shared" si="0"/>
        <v>0</v>
      </c>
      <c r="J59" s="201"/>
      <c r="K59" s="202">
        <f t="shared" si="1"/>
        <v>0</v>
      </c>
    </row>
    <row r="60" spans="2:11" s="4" customFormat="1" ht="12.6" customHeight="1" x14ac:dyDescent="0.25">
      <c r="B60" s="369"/>
      <c r="C60" s="414" t="s">
        <v>33</v>
      </c>
      <c r="D60" s="207" t="str">
        <f>'COSTO COMPLESSIVO'!D60</f>
        <v>…</v>
      </c>
      <c r="E60" s="197">
        <f>'COSTO COMPLESSIVO'!E60</f>
        <v>0</v>
      </c>
      <c r="F60" s="197">
        <f>'COSTO COMPLESSIVO'!H60</f>
        <v>0</v>
      </c>
      <c r="G60" s="197">
        <f>IF('DATI GENERALI'!$B$31,E60*'CONTROFATTUALE_Solo GBER'!$C$11,IF('DATI GENERALI'!$B$29,IF(SUM($E$5:$E$83)*0.6&lt;='DATI GENERALI'!$C$30,E60,E60*'DATI GENERALI'!$C$30/SUM($E$5:$E$83)/0.6),0))</f>
        <v>0</v>
      </c>
      <c r="H60" s="230">
        <f>IFERROR(IF('DATI GENERALI'!$B$31,IF('DATI GENERALI'!$B$31,IF('DATI GENERALI'!$B$3,0.5,IF('DATI GENERALI'!$B$4,0.4,IF('DATI GENERALI'!$B$5,0.3,0)))+IF('DATI GENERALI'!$B$34,IF(OR('DATI GENERALI'!$B$3,'DATI GENERALI'!$B$4,'DATI GENERALI'!$B$5),0.05,0),0),0),IF('DATI GENERALI'!$B$29,0.6,0)),0)</f>
        <v>0</v>
      </c>
      <c r="I60" s="197">
        <f t="shared" si="0"/>
        <v>0</v>
      </c>
      <c r="J60" s="198"/>
      <c r="K60" s="199">
        <f t="shared" si="1"/>
        <v>0</v>
      </c>
    </row>
    <row r="61" spans="2:11" s="4" customFormat="1" ht="12.6" customHeight="1" x14ac:dyDescent="0.25">
      <c r="B61" s="369"/>
      <c r="C61" s="378"/>
      <c r="D61" s="208" t="str">
        <f>'COSTO COMPLESSIVO'!D61</f>
        <v>…</v>
      </c>
      <c r="E61" s="46">
        <f>'COSTO COMPLESSIVO'!E61</f>
        <v>0</v>
      </c>
      <c r="F61" s="46">
        <f>'COSTO COMPLESSIVO'!H61</f>
        <v>0</v>
      </c>
      <c r="G61" s="46">
        <f>IF('DATI GENERALI'!$B$31,E61*'CONTROFATTUALE_Solo GBER'!$C$11,IF('DATI GENERALI'!$B$29,IF(SUM($E$5:$E$83)*0.6&lt;='DATI GENERALI'!$C$30,E61,E61*'DATI GENERALI'!$C$30/SUM($E$5:$E$83)/0.6),0))</f>
        <v>0</v>
      </c>
      <c r="H61" s="220">
        <f>IFERROR(IF('DATI GENERALI'!$B$31,IF('DATI GENERALI'!$B$31,IF('DATI GENERALI'!$B$3,0.5,IF('DATI GENERALI'!$B$4,0.4,IF('DATI GENERALI'!$B$5,0.3,0)))+IF('DATI GENERALI'!$B$34,IF(OR('DATI GENERALI'!$B$3,'DATI GENERALI'!$B$4,'DATI GENERALI'!$B$5),0.05,0),0),0),IF('DATI GENERALI'!$B$29,0.6,0)),0)</f>
        <v>0</v>
      </c>
      <c r="I61" s="46">
        <f t="shared" si="0"/>
        <v>0</v>
      </c>
      <c r="J61" s="196"/>
      <c r="K61" s="47">
        <f t="shared" si="1"/>
        <v>0</v>
      </c>
    </row>
    <row r="62" spans="2:11" s="4" customFormat="1" ht="12.6" customHeight="1" x14ac:dyDescent="0.25">
      <c r="B62" s="369"/>
      <c r="C62" s="378"/>
      <c r="D62" s="208" t="str">
        <f>'COSTO COMPLESSIVO'!D62</f>
        <v>…</v>
      </c>
      <c r="E62" s="46">
        <f>'COSTO COMPLESSIVO'!E62</f>
        <v>0</v>
      </c>
      <c r="F62" s="46">
        <f>'COSTO COMPLESSIVO'!H62</f>
        <v>0</v>
      </c>
      <c r="G62" s="46">
        <f>IF('DATI GENERALI'!$B$31,E62*'CONTROFATTUALE_Solo GBER'!$C$11,IF('DATI GENERALI'!$B$29,IF(SUM($E$5:$E$83)*0.6&lt;='DATI GENERALI'!$C$30,E62,E62*'DATI GENERALI'!$C$30/SUM($E$5:$E$83)/0.6),0))</f>
        <v>0</v>
      </c>
      <c r="H62" s="220">
        <f>IFERROR(IF('DATI GENERALI'!$B$31,IF('DATI GENERALI'!$B$31,IF('DATI GENERALI'!$B$3,0.5,IF('DATI GENERALI'!$B$4,0.4,IF('DATI GENERALI'!$B$5,0.3,0)))+IF('DATI GENERALI'!$B$34,IF(OR('DATI GENERALI'!$B$3,'DATI GENERALI'!$B$4,'DATI GENERALI'!$B$5),0.05,0),0),0),IF('DATI GENERALI'!$B$29,0.6,0)),0)</f>
        <v>0</v>
      </c>
      <c r="I62" s="46">
        <f t="shared" si="0"/>
        <v>0</v>
      </c>
      <c r="J62" s="196"/>
      <c r="K62" s="47">
        <f t="shared" si="1"/>
        <v>0</v>
      </c>
    </row>
    <row r="63" spans="2:11" s="4" customFormat="1" ht="12.6" customHeight="1" thickBot="1" x14ac:dyDescent="0.3">
      <c r="B63" s="369"/>
      <c r="C63" s="413"/>
      <c r="D63" s="209" t="str">
        <f>'COSTO COMPLESSIVO'!D63</f>
        <v>…</v>
      </c>
      <c r="E63" s="200">
        <f>'COSTO COMPLESSIVO'!E63</f>
        <v>0</v>
      </c>
      <c r="F63" s="200">
        <f>'COSTO COMPLESSIVO'!H63</f>
        <v>0</v>
      </c>
      <c r="G63" s="200">
        <f>IF('DATI GENERALI'!$B$31,E63*'CONTROFATTUALE_Solo GBER'!$C$11,IF('DATI GENERALI'!$B$29,IF(SUM($E$5:$E$83)*0.6&lt;='DATI GENERALI'!$C$30,E63,E63*'DATI GENERALI'!$C$30/SUM($E$5:$E$83)/0.6),0))</f>
        <v>0</v>
      </c>
      <c r="H63" s="231">
        <f>IFERROR(IF('DATI GENERALI'!$B$31,IF('DATI GENERALI'!$B$31,IF('DATI GENERALI'!$B$3,0.5,IF('DATI GENERALI'!$B$4,0.4,IF('DATI GENERALI'!$B$5,0.3,0)))+IF('DATI GENERALI'!$B$34,IF(OR('DATI GENERALI'!$B$3,'DATI GENERALI'!$B$4,'DATI GENERALI'!$B$5),0.05,0),0),0),IF('DATI GENERALI'!$B$29,0.6,0)),0)</f>
        <v>0</v>
      </c>
      <c r="I63" s="200">
        <f t="shared" si="0"/>
        <v>0</v>
      </c>
      <c r="J63" s="201"/>
      <c r="K63" s="202">
        <f t="shared" si="1"/>
        <v>0</v>
      </c>
    </row>
    <row r="64" spans="2:11" s="4" customFormat="1" ht="12.6" customHeight="1" x14ac:dyDescent="0.25">
      <c r="B64" s="369"/>
      <c r="C64" s="414" t="s">
        <v>34</v>
      </c>
      <c r="D64" s="207" t="str">
        <f>'COSTO COMPLESSIVO'!D64</f>
        <v>…</v>
      </c>
      <c r="E64" s="197">
        <f>'COSTO COMPLESSIVO'!E64</f>
        <v>0</v>
      </c>
      <c r="F64" s="197">
        <f>'COSTO COMPLESSIVO'!H64</f>
        <v>0</v>
      </c>
      <c r="G64" s="197">
        <f>IF('DATI GENERALI'!$B$31,E64*'CONTROFATTUALE_Solo GBER'!$C$11,IF('DATI GENERALI'!$B$29,IF(SUM($E$5:$E$83)*0.6&lt;='DATI GENERALI'!$C$30,E64,E64*'DATI GENERALI'!$C$30/SUM($E$5:$E$83)/0.6),0))</f>
        <v>0</v>
      </c>
      <c r="H64" s="230">
        <f>IFERROR(IF('DATI GENERALI'!$B$31,IF('DATI GENERALI'!$B$31,IF('DATI GENERALI'!$B$3,0.5,IF('DATI GENERALI'!$B$4,0.4,IF('DATI GENERALI'!$B$5,0.3,0)))+IF('DATI GENERALI'!$B$34,IF(OR('DATI GENERALI'!$B$3,'DATI GENERALI'!$B$4,'DATI GENERALI'!$B$5),0.05,0),0),0),IF('DATI GENERALI'!$B$29,0.6,0)),0)</f>
        <v>0</v>
      </c>
      <c r="I64" s="197">
        <f t="shared" si="0"/>
        <v>0</v>
      </c>
      <c r="J64" s="198"/>
      <c r="K64" s="199">
        <f t="shared" si="1"/>
        <v>0</v>
      </c>
    </row>
    <row r="65" spans="2:11" s="4" customFormat="1" ht="12.6" customHeight="1" x14ac:dyDescent="0.25">
      <c r="B65" s="369"/>
      <c r="C65" s="378"/>
      <c r="D65" s="208" t="str">
        <f>'COSTO COMPLESSIVO'!D65</f>
        <v>…</v>
      </c>
      <c r="E65" s="46">
        <f>'COSTO COMPLESSIVO'!E65</f>
        <v>0</v>
      </c>
      <c r="F65" s="46">
        <f>'COSTO COMPLESSIVO'!H65</f>
        <v>0</v>
      </c>
      <c r="G65" s="46">
        <f>IF('DATI GENERALI'!$B$31,E65*'CONTROFATTUALE_Solo GBER'!$C$11,IF('DATI GENERALI'!$B$29,IF(SUM($E$5:$E$83)*0.6&lt;='DATI GENERALI'!$C$30,E65,E65*'DATI GENERALI'!$C$30/SUM($E$5:$E$83)/0.6),0))</f>
        <v>0</v>
      </c>
      <c r="H65" s="220">
        <f>IFERROR(IF('DATI GENERALI'!$B$31,IF('DATI GENERALI'!$B$31,IF('DATI GENERALI'!$B$3,0.5,IF('DATI GENERALI'!$B$4,0.4,IF('DATI GENERALI'!$B$5,0.3,0)))+IF('DATI GENERALI'!$B$34,IF(OR('DATI GENERALI'!$B$3,'DATI GENERALI'!$B$4,'DATI GENERALI'!$B$5),0.05,0),0),0),IF('DATI GENERALI'!$B$29,0.6,0)),0)</f>
        <v>0</v>
      </c>
      <c r="I65" s="46">
        <f t="shared" si="0"/>
        <v>0</v>
      </c>
      <c r="J65" s="196"/>
      <c r="K65" s="47">
        <f t="shared" si="1"/>
        <v>0</v>
      </c>
    </row>
    <row r="66" spans="2:11" s="4" customFormat="1" ht="12.6" customHeight="1" x14ac:dyDescent="0.25">
      <c r="B66" s="369"/>
      <c r="C66" s="378"/>
      <c r="D66" s="208" t="str">
        <f>'COSTO COMPLESSIVO'!D66</f>
        <v>…</v>
      </c>
      <c r="E66" s="46">
        <f>'COSTO COMPLESSIVO'!E66</f>
        <v>0</v>
      </c>
      <c r="F66" s="46">
        <f>'COSTO COMPLESSIVO'!H66</f>
        <v>0</v>
      </c>
      <c r="G66" s="46">
        <f>IF('DATI GENERALI'!$B$31,E66*'CONTROFATTUALE_Solo GBER'!$C$11,IF('DATI GENERALI'!$B$29,IF(SUM($E$5:$E$83)*0.6&lt;='DATI GENERALI'!$C$30,E66,E66*'DATI GENERALI'!$C$30/SUM($E$5:$E$83)/0.6),0))</f>
        <v>0</v>
      </c>
      <c r="H66" s="220">
        <f>IFERROR(IF('DATI GENERALI'!$B$31,IF('DATI GENERALI'!$B$31,IF('DATI GENERALI'!$B$3,0.5,IF('DATI GENERALI'!$B$4,0.4,IF('DATI GENERALI'!$B$5,0.3,0)))+IF('DATI GENERALI'!$B$34,IF(OR('DATI GENERALI'!$B$3,'DATI GENERALI'!$B$4,'DATI GENERALI'!$B$5),0.05,0),0),0),IF('DATI GENERALI'!$B$29,0.6,0)),0)</f>
        <v>0</v>
      </c>
      <c r="I66" s="46">
        <f t="shared" si="0"/>
        <v>0</v>
      </c>
      <c r="J66" s="196"/>
      <c r="K66" s="47">
        <f t="shared" si="1"/>
        <v>0</v>
      </c>
    </row>
    <row r="67" spans="2:11" s="4" customFormat="1" ht="12.6" customHeight="1" thickBot="1" x14ac:dyDescent="0.3">
      <c r="B67" s="369"/>
      <c r="C67" s="413"/>
      <c r="D67" s="209" t="str">
        <f>'COSTO COMPLESSIVO'!D67</f>
        <v>…</v>
      </c>
      <c r="E67" s="200">
        <f>'COSTO COMPLESSIVO'!E67</f>
        <v>0</v>
      </c>
      <c r="F67" s="200">
        <f>'COSTO COMPLESSIVO'!H67</f>
        <v>0</v>
      </c>
      <c r="G67" s="200">
        <f>IF('DATI GENERALI'!$B$31,E67*'CONTROFATTUALE_Solo GBER'!$C$11,IF('DATI GENERALI'!$B$29,IF(SUM($E$5:$E$83)*0.6&lt;='DATI GENERALI'!$C$30,E67,E67*'DATI GENERALI'!$C$30/SUM($E$5:$E$83)/0.6),0))</f>
        <v>0</v>
      </c>
      <c r="H67" s="231">
        <f>IFERROR(IF('DATI GENERALI'!$B$31,IF('DATI GENERALI'!$B$31,IF('DATI GENERALI'!$B$3,0.5,IF('DATI GENERALI'!$B$4,0.4,IF('DATI GENERALI'!$B$5,0.3,0)))+IF('DATI GENERALI'!$B$34,IF(OR('DATI GENERALI'!$B$3,'DATI GENERALI'!$B$4,'DATI GENERALI'!$B$5),0.05,0),0),0),IF('DATI GENERALI'!$B$29,0.6,0)),0)</f>
        <v>0</v>
      </c>
      <c r="I67" s="200">
        <f t="shared" si="0"/>
        <v>0</v>
      </c>
      <c r="J67" s="201"/>
      <c r="K67" s="202">
        <f t="shared" si="1"/>
        <v>0</v>
      </c>
    </row>
    <row r="68" spans="2:11" s="4" customFormat="1" ht="12.6" customHeight="1" x14ac:dyDescent="0.25">
      <c r="B68" s="369"/>
      <c r="C68" s="414" t="s">
        <v>35</v>
      </c>
      <c r="D68" s="207" t="str">
        <f>'COSTO COMPLESSIVO'!D68</f>
        <v>…</v>
      </c>
      <c r="E68" s="197">
        <f>'COSTO COMPLESSIVO'!E68</f>
        <v>0</v>
      </c>
      <c r="F68" s="197">
        <f>'COSTO COMPLESSIVO'!H68</f>
        <v>0</v>
      </c>
      <c r="G68" s="197">
        <f>IF('DATI GENERALI'!$B$31,E68*'CONTROFATTUALE_Solo GBER'!$C$11,IF('DATI GENERALI'!$B$29,IF(SUM($E$5:$E$83)*0.6&lt;='DATI GENERALI'!$C$30,E68,E68*'DATI GENERALI'!$C$30/SUM($E$5:$E$83)/0.6),0))</f>
        <v>0</v>
      </c>
      <c r="H68" s="230">
        <f>IFERROR(IF('DATI GENERALI'!$B$31,IF('DATI GENERALI'!$B$31,IF('DATI GENERALI'!$B$3,0.5,IF('DATI GENERALI'!$B$4,0.4,IF('DATI GENERALI'!$B$5,0.3,0)))+IF('DATI GENERALI'!$B$34,IF(OR('DATI GENERALI'!$B$3,'DATI GENERALI'!$B$4,'DATI GENERALI'!$B$5),0.05,0),0),0),IF('DATI GENERALI'!$B$29,0.6,0)),0)</f>
        <v>0</v>
      </c>
      <c r="I68" s="197">
        <f t="shared" si="0"/>
        <v>0</v>
      </c>
      <c r="J68" s="198"/>
      <c r="K68" s="199">
        <f t="shared" si="1"/>
        <v>0</v>
      </c>
    </row>
    <row r="69" spans="2:11" s="4" customFormat="1" ht="12.6" customHeight="1" x14ac:dyDescent="0.25">
      <c r="B69" s="369"/>
      <c r="C69" s="378"/>
      <c r="D69" s="208" t="str">
        <f>'COSTO COMPLESSIVO'!D69</f>
        <v>…</v>
      </c>
      <c r="E69" s="46">
        <f>'COSTO COMPLESSIVO'!E69</f>
        <v>0</v>
      </c>
      <c r="F69" s="46">
        <f>'COSTO COMPLESSIVO'!H69</f>
        <v>0</v>
      </c>
      <c r="G69" s="46">
        <f>IF('DATI GENERALI'!$B$31,E69*'CONTROFATTUALE_Solo GBER'!$C$11,IF('DATI GENERALI'!$B$29,IF(SUM($E$5:$E$83)*0.6&lt;='DATI GENERALI'!$C$30,E69,E69*'DATI GENERALI'!$C$30/SUM($E$5:$E$83)/0.6),0))</f>
        <v>0</v>
      </c>
      <c r="H69" s="220">
        <f>IFERROR(IF('DATI GENERALI'!$B$31,IF('DATI GENERALI'!$B$31,IF('DATI GENERALI'!$B$3,0.5,IF('DATI GENERALI'!$B$4,0.4,IF('DATI GENERALI'!$B$5,0.3,0)))+IF('DATI GENERALI'!$B$34,IF(OR('DATI GENERALI'!$B$3,'DATI GENERALI'!$B$4,'DATI GENERALI'!$B$5),0.05,0),0),0),IF('DATI GENERALI'!$B$29,0.6,0)),0)</f>
        <v>0</v>
      </c>
      <c r="I69" s="46">
        <f t="shared" si="0"/>
        <v>0</v>
      </c>
      <c r="J69" s="196"/>
      <c r="K69" s="47">
        <f t="shared" si="1"/>
        <v>0</v>
      </c>
    </row>
    <row r="70" spans="2:11" s="4" customFormat="1" ht="12.6" customHeight="1" x14ac:dyDescent="0.25">
      <c r="B70" s="369"/>
      <c r="C70" s="378"/>
      <c r="D70" s="208" t="str">
        <f>'COSTO COMPLESSIVO'!D70</f>
        <v>…</v>
      </c>
      <c r="E70" s="46">
        <f>'COSTO COMPLESSIVO'!E70</f>
        <v>0</v>
      </c>
      <c r="F70" s="46">
        <f>'COSTO COMPLESSIVO'!H70</f>
        <v>0</v>
      </c>
      <c r="G70" s="46">
        <f>IF('DATI GENERALI'!$B$31,E70*'CONTROFATTUALE_Solo GBER'!$C$11,IF('DATI GENERALI'!$B$29,IF(SUM($E$5:$E$83)*0.6&lt;='DATI GENERALI'!$C$30,E70,E70*'DATI GENERALI'!$C$30/SUM($E$5:$E$83)/0.6),0))</f>
        <v>0</v>
      </c>
      <c r="H70" s="220">
        <f>IFERROR(IF('DATI GENERALI'!$B$31,IF('DATI GENERALI'!$B$31,IF('DATI GENERALI'!$B$3,0.5,IF('DATI GENERALI'!$B$4,0.4,IF('DATI GENERALI'!$B$5,0.3,0)))+IF('DATI GENERALI'!$B$34,IF(OR('DATI GENERALI'!$B$3,'DATI GENERALI'!$B$4,'DATI GENERALI'!$B$5),0.05,0),0),0),IF('DATI GENERALI'!$B$29,0.6,0)),0)</f>
        <v>0</v>
      </c>
      <c r="I70" s="46">
        <f t="shared" ref="I70:I83" si="2">G70*H70</f>
        <v>0</v>
      </c>
      <c r="J70" s="196"/>
      <c r="K70" s="47">
        <f t="shared" ref="K70:K89" si="3">E70-I70-J70</f>
        <v>0</v>
      </c>
    </row>
    <row r="71" spans="2:11" s="4" customFormat="1" ht="16.5" customHeight="1" thickBot="1" x14ac:dyDescent="0.3">
      <c r="B71" s="369"/>
      <c r="C71" s="413"/>
      <c r="D71" s="209" t="str">
        <f>'COSTO COMPLESSIVO'!D71</f>
        <v>…</v>
      </c>
      <c r="E71" s="200">
        <f>'COSTO COMPLESSIVO'!E71</f>
        <v>0</v>
      </c>
      <c r="F71" s="200">
        <f>'COSTO COMPLESSIVO'!H71</f>
        <v>0</v>
      </c>
      <c r="G71" s="200">
        <f>IF('DATI GENERALI'!$B$31,E71*'CONTROFATTUALE_Solo GBER'!$C$11,IF('DATI GENERALI'!$B$29,IF(SUM($E$5:$E$83)*0.6&lt;='DATI GENERALI'!$C$30,E71,E71*'DATI GENERALI'!$C$30/SUM($E$5:$E$83)/0.6),0))</f>
        <v>0</v>
      </c>
      <c r="H71" s="231">
        <f>IFERROR(IF('DATI GENERALI'!$B$31,IF('DATI GENERALI'!$B$31,IF('DATI GENERALI'!$B$3,0.5,IF('DATI GENERALI'!$B$4,0.4,IF('DATI GENERALI'!$B$5,0.3,0)))+IF('DATI GENERALI'!$B$34,IF(OR('DATI GENERALI'!$B$3,'DATI GENERALI'!$B$4,'DATI GENERALI'!$B$5),0.05,0),0),0),IF('DATI GENERALI'!$B$29,0.6,0)),0)</f>
        <v>0</v>
      </c>
      <c r="I71" s="200">
        <f t="shared" si="2"/>
        <v>0</v>
      </c>
      <c r="J71" s="201"/>
      <c r="K71" s="202">
        <f t="shared" si="3"/>
        <v>0</v>
      </c>
    </row>
    <row r="72" spans="2:11" s="4" customFormat="1" ht="12.6" customHeight="1" x14ac:dyDescent="0.25">
      <c r="B72" s="431" t="s">
        <v>117</v>
      </c>
      <c r="C72" s="403" t="s">
        <v>37</v>
      </c>
      <c r="D72" s="207" t="str">
        <f>'COSTO COMPLESSIVO'!D72</f>
        <v>…</v>
      </c>
      <c r="E72" s="197">
        <f>'COSTO COMPLESSIVO'!E72</f>
        <v>0</v>
      </c>
      <c r="F72" s="197">
        <f>'COSTO COMPLESSIVO'!H72</f>
        <v>0</v>
      </c>
      <c r="G72" s="197">
        <f>IF('DATI GENERALI'!$B$31,E72,IF('DATI GENERALI'!$B$29,IF(SUM($E$5:$E$83)*0.6&lt;='DATI GENERALI'!$C$30,E72,E72*'DATI GENERALI'!$C$30/SUM($E$5:$E$83)/0.6),0))</f>
        <v>0</v>
      </c>
      <c r="H72" s="230">
        <f>IF('DATI GENERALI'!$B$31,IF('DATI GENERALI'!$B$3,0.5,IF('DATI GENERALI'!$B$4,0.4,IF('DATI GENERALI'!$B$5,0.3,0))),IF('DATI GENERALI'!$B$29,0.6,0))</f>
        <v>0</v>
      </c>
      <c r="I72" s="197">
        <f t="shared" si="2"/>
        <v>0</v>
      </c>
      <c r="J72" s="198"/>
      <c r="K72" s="199">
        <f t="shared" si="3"/>
        <v>0</v>
      </c>
    </row>
    <row r="73" spans="2:11" s="4" customFormat="1" ht="12.6" customHeight="1" x14ac:dyDescent="0.25">
      <c r="B73" s="432"/>
      <c r="C73" s="404"/>
      <c r="D73" s="208" t="str">
        <f>'COSTO COMPLESSIVO'!D73</f>
        <v>…</v>
      </c>
      <c r="E73" s="46">
        <f>'COSTO COMPLESSIVO'!E73</f>
        <v>0</v>
      </c>
      <c r="F73" s="46">
        <f>'COSTO COMPLESSIVO'!H73</f>
        <v>0</v>
      </c>
      <c r="G73" s="46">
        <f>IF('DATI GENERALI'!$B$31,E73,IF('DATI GENERALI'!$B$29,IF(SUM($E$5:$E$83)*0.6&lt;='DATI GENERALI'!$C$30,E73,E73*'DATI GENERALI'!$C$30/SUM($E$5:$E$83)/0.6),0))</f>
        <v>0</v>
      </c>
      <c r="H73" s="220">
        <f>IF('DATI GENERALI'!$B$31,IF('DATI GENERALI'!$B$3,0.5,IF('DATI GENERALI'!$B$4,0.4,IF('DATI GENERALI'!$B$5,0.3,0))),IF('DATI GENERALI'!$B$29,0.6,0))</f>
        <v>0</v>
      </c>
      <c r="I73" s="46">
        <f t="shared" si="2"/>
        <v>0</v>
      </c>
      <c r="J73" s="196"/>
      <c r="K73" s="47">
        <f t="shared" si="3"/>
        <v>0</v>
      </c>
    </row>
    <row r="74" spans="2:11" s="4" customFormat="1" ht="12.6" customHeight="1" x14ac:dyDescent="0.25">
      <c r="B74" s="432"/>
      <c r="C74" s="404"/>
      <c r="D74" s="208" t="str">
        <f>'COSTO COMPLESSIVO'!D74</f>
        <v>…</v>
      </c>
      <c r="E74" s="46">
        <f>'COSTO COMPLESSIVO'!E74</f>
        <v>0</v>
      </c>
      <c r="F74" s="46">
        <f>'COSTO COMPLESSIVO'!H74</f>
        <v>0</v>
      </c>
      <c r="G74" s="46">
        <f>IF('DATI GENERALI'!$B$31,E74,IF('DATI GENERALI'!$B$29,IF(SUM($E$5:$E$83)*0.6&lt;='DATI GENERALI'!$C$30,E74,E74*'DATI GENERALI'!$C$30/SUM($E$5:$E$83)/0.6),0))</f>
        <v>0</v>
      </c>
      <c r="H74" s="220">
        <f>IF('DATI GENERALI'!$B$31,IF('DATI GENERALI'!$B$3,0.5,IF('DATI GENERALI'!$B$4,0.4,IF('DATI GENERALI'!$B$5,0.3,0))),IF('DATI GENERALI'!$B$29,0.6,0))</f>
        <v>0</v>
      </c>
      <c r="I74" s="46">
        <f t="shared" si="2"/>
        <v>0</v>
      </c>
      <c r="J74" s="196"/>
      <c r="K74" s="47">
        <f t="shared" si="3"/>
        <v>0</v>
      </c>
    </row>
    <row r="75" spans="2:11" s="4" customFormat="1" ht="12.6" customHeight="1" thickBot="1" x14ac:dyDescent="0.3">
      <c r="B75" s="432"/>
      <c r="C75" s="405"/>
      <c r="D75" s="209" t="str">
        <f>'COSTO COMPLESSIVO'!D75</f>
        <v>…</v>
      </c>
      <c r="E75" s="200">
        <f>'COSTO COMPLESSIVO'!E75</f>
        <v>0</v>
      </c>
      <c r="F75" s="200">
        <f>'COSTO COMPLESSIVO'!H75</f>
        <v>0</v>
      </c>
      <c r="G75" s="200">
        <f>IF('DATI GENERALI'!$B$31,E75,IF('DATI GENERALI'!$B$29,IF(SUM($E$5:$E$83)*0.6&lt;='DATI GENERALI'!$C$30,E75,E75*'DATI GENERALI'!$C$30/SUM($E$5:$E$83)/0.6),0))</f>
        <v>0</v>
      </c>
      <c r="H75" s="231">
        <f>IF('DATI GENERALI'!$B$31,IF('DATI GENERALI'!$B$3,0.5,IF('DATI GENERALI'!$B$4,0.4,IF('DATI GENERALI'!$B$5,0.3,0))),IF('DATI GENERALI'!$B$29,0.6,0))</f>
        <v>0</v>
      </c>
      <c r="I75" s="200">
        <f t="shared" si="2"/>
        <v>0</v>
      </c>
      <c r="J75" s="201"/>
      <c r="K75" s="202">
        <f t="shared" si="3"/>
        <v>0</v>
      </c>
    </row>
    <row r="76" spans="2:11" s="4" customFormat="1" ht="12.6" customHeight="1" x14ac:dyDescent="0.25">
      <c r="B76" s="432"/>
      <c r="C76" s="403" t="s">
        <v>38</v>
      </c>
      <c r="D76" s="207" t="str">
        <f>'COSTO COMPLESSIVO'!D76</f>
        <v>…</v>
      </c>
      <c r="E76" s="197">
        <f>'COSTO COMPLESSIVO'!E76</f>
        <v>0</v>
      </c>
      <c r="F76" s="197">
        <f>'COSTO COMPLESSIVO'!H76</f>
        <v>0</v>
      </c>
      <c r="G76" s="197">
        <f>IF('DATI GENERALI'!$B$31,E76,IF('DATI GENERALI'!$B$29,IF(SUM($E$5:$E$83)*0.6&lt;='DATI GENERALI'!$C$30,E76,E76*'DATI GENERALI'!$C$30/SUM($E$5:$E$83)/0.6),0))</f>
        <v>0</v>
      </c>
      <c r="H76" s="230">
        <f>IF('DATI GENERALI'!$B$31,IF('DATI GENERALI'!$B$3,0.5,IF('DATI GENERALI'!$B$4,0.4,IF('DATI GENERALI'!$B$5,0.3,0))),IF('DATI GENERALI'!$B$29,0.6,0))</f>
        <v>0</v>
      </c>
      <c r="I76" s="197">
        <f t="shared" si="2"/>
        <v>0</v>
      </c>
      <c r="J76" s="198"/>
      <c r="K76" s="199">
        <f t="shared" si="3"/>
        <v>0</v>
      </c>
    </row>
    <row r="77" spans="2:11" s="4" customFormat="1" ht="12.6" customHeight="1" x14ac:dyDescent="0.25">
      <c r="B77" s="432"/>
      <c r="C77" s="404"/>
      <c r="D77" s="208" t="str">
        <f>'COSTO COMPLESSIVO'!D77</f>
        <v>…</v>
      </c>
      <c r="E77" s="46">
        <f>'COSTO COMPLESSIVO'!E77</f>
        <v>0</v>
      </c>
      <c r="F77" s="46">
        <f>'COSTO COMPLESSIVO'!H77</f>
        <v>0</v>
      </c>
      <c r="G77" s="46">
        <f>IF('DATI GENERALI'!$B$31,E77,IF('DATI GENERALI'!$B$29,IF(SUM($E$5:$E$83)*0.6&lt;='DATI GENERALI'!$C$30,E77,E77*'DATI GENERALI'!$C$30/SUM($E$5:$E$83)/0.6),0))</f>
        <v>0</v>
      </c>
      <c r="H77" s="220">
        <f>IF('DATI GENERALI'!$B$31,IF('DATI GENERALI'!$B$3,0.5,IF('DATI GENERALI'!$B$4,0.4,IF('DATI GENERALI'!$B$5,0.3,0))),IF('DATI GENERALI'!$B$29,0.6,0))</f>
        <v>0</v>
      </c>
      <c r="I77" s="46">
        <f t="shared" si="2"/>
        <v>0</v>
      </c>
      <c r="J77" s="196"/>
      <c r="K77" s="47">
        <f t="shared" si="3"/>
        <v>0</v>
      </c>
    </row>
    <row r="78" spans="2:11" s="4" customFormat="1" ht="12.6" customHeight="1" x14ac:dyDescent="0.25">
      <c r="B78" s="432"/>
      <c r="C78" s="404"/>
      <c r="D78" s="208" t="str">
        <f>'COSTO COMPLESSIVO'!D78</f>
        <v>…</v>
      </c>
      <c r="E78" s="46">
        <f>'COSTO COMPLESSIVO'!E78</f>
        <v>0</v>
      </c>
      <c r="F78" s="46">
        <f>'COSTO COMPLESSIVO'!H78</f>
        <v>0</v>
      </c>
      <c r="G78" s="46">
        <f>IF('DATI GENERALI'!$B$31,E78,IF('DATI GENERALI'!$B$29,IF(SUM($E$5:$E$83)*0.6&lt;='DATI GENERALI'!$C$30,E78,E78*'DATI GENERALI'!$C$30/SUM($E$5:$E$83)/0.6),0))</f>
        <v>0</v>
      </c>
      <c r="H78" s="220">
        <f>IF('DATI GENERALI'!$B$31,IF('DATI GENERALI'!$B$3,0.5,IF('DATI GENERALI'!$B$4,0.4,IF('DATI GENERALI'!$B$5,0.3,0))),IF('DATI GENERALI'!$B$29,0.6,0))</f>
        <v>0</v>
      </c>
      <c r="I78" s="46">
        <f t="shared" si="2"/>
        <v>0</v>
      </c>
      <c r="J78" s="196"/>
      <c r="K78" s="47">
        <f t="shared" si="3"/>
        <v>0</v>
      </c>
    </row>
    <row r="79" spans="2:11" s="4" customFormat="1" ht="12.6" customHeight="1" thickBot="1" x14ac:dyDescent="0.3">
      <c r="B79" s="432"/>
      <c r="C79" s="405"/>
      <c r="D79" s="209" t="str">
        <f>'COSTO COMPLESSIVO'!D79</f>
        <v>…</v>
      </c>
      <c r="E79" s="200">
        <f>'COSTO COMPLESSIVO'!E79</f>
        <v>0</v>
      </c>
      <c r="F79" s="200">
        <f>'COSTO COMPLESSIVO'!H79</f>
        <v>0</v>
      </c>
      <c r="G79" s="200">
        <f>IF('DATI GENERALI'!$B$31,E79,IF('DATI GENERALI'!$B$29,IF(SUM($E$5:$E$83)*0.6&lt;='DATI GENERALI'!$C$30,E79,E79*'DATI GENERALI'!$C$30/SUM($E$5:$E$83)/0.6),0))</f>
        <v>0</v>
      </c>
      <c r="H79" s="231">
        <f>IF('DATI GENERALI'!$B$31,IF('DATI GENERALI'!$B$3,0.5,IF('DATI GENERALI'!$B$4,0.4,IF('DATI GENERALI'!$B$5,0.3,0))),IF('DATI GENERALI'!$B$29,0.6,0))</f>
        <v>0</v>
      </c>
      <c r="I79" s="200">
        <f t="shared" si="2"/>
        <v>0</v>
      </c>
      <c r="J79" s="201"/>
      <c r="K79" s="202">
        <f t="shared" si="3"/>
        <v>0</v>
      </c>
    </row>
    <row r="80" spans="2:11" s="4" customFormat="1" ht="12.6" customHeight="1" x14ac:dyDescent="0.25">
      <c r="B80" s="432"/>
      <c r="C80" s="406" t="s">
        <v>39</v>
      </c>
      <c r="D80" s="207" t="str">
        <f>'COSTO COMPLESSIVO'!D80</f>
        <v>…</v>
      </c>
      <c r="E80" s="197">
        <f>'COSTO COMPLESSIVO'!E80</f>
        <v>0</v>
      </c>
      <c r="F80" s="197">
        <f>'COSTO COMPLESSIVO'!H80</f>
        <v>0</v>
      </c>
      <c r="G80" s="197">
        <f>IF('DATI GENERALI'!$B$31,E80,IF('DATI GENERALI'!$B$29,IF(SUM($E$5:$E$83)*0.6&lt;='DATI GENERALI'!$C$30,E80,E80*'DATI GENERALI'!$C$30/SUM($E$5:$E$83)/0.6),0))</f>
        <v>0</v>
      </c>
      <c r="H80" s="230">
        <f>IF('DATI GENERALI'!$B$31,IF('DATI GENERALI'!$B$3,0.5,IF('DATI GENERALI'!$B$4,0.4,IF('DATI GENERALI'!$B$5,0.3,0))),IF('DATI GENERALI'!$B$29,0.6,0))</f>
        <v>0</v>
      </c>
      <c r="I80" s="197">
        <f t="shared" si="2"/>
        <v>0</v>
      </c>
      <c r="J80" s="198"/>
      <c r="K80" s="199">
        <f t="shared" si="3"/>
        <v>0</v>
      </c>
    </row>
    <row r="81" spans="2:11" s="4" customFormat="1" ht="12.6" customHeight="1" x14ac:dyDescent="0.25">
      <c r="B81" s="432"/>
      <c r="C81" s="407"/>
      <c r="D81" s="208" t="str">
        <f>'COSTO COMPLESSIVO'!D81</f>
        <v>…</v>
      </c>
      <c r="E81" s="46">
        <f>'COSTO COMPLESSIVO'!E81</f>
        <v>0</v>
      </c>
      <c r="F81" s="46">
        <f>'COSTO COMPLESSIVO'!H81</f>
        <v>0</v>
      </c>
      <c r="G81" s="46">
        <f>IF('DATI GENERALI'!$B$31,E81,IF('DATI GENERALI'!$B$29,IF(SUM($E$5:$E$83)*0.6&lt;='DATI GENERALI'!$C$30,E81,E81*'DATI GENERALI'!$C$30/SUM($E$5:$E$83)/0.6),0))</f>
        <v>0</v>
      </c>
      <c r="H81" s="220">
        <f>IF('DATI GENERALI'!$B$31,IF('DATI GENERALI'!$B$3,0.5,IF('DATI GENERALI'!$B$4,0.4,IF('DATI GENERALI'!$B$5,0.3,0))),IF('DATI GENERALI'!$B$29,0.6,0))</f>
        <v>0</v>
      </c>
      <c r="I81" s="46">
        <f t="shared" si="2"/>
        <v>0</v>
      </c>
      <c r="J81" s="196"/>
      <c r="K81" s="47">
        <f t="shared" si="3"/>
        <v>0</v>
      </c>
    </row>
    <row r="82" spans="2:11" s="4" customFormat="1" ht="12.6" customHeight="1" x14ac:dyDescent="0.25">
      <c r="B82" s="432"/>
      <c r="C82" s="407"/>
      <c r="D82" s="208" t="str">
        <f>'COSTO COMPLESSIVO'!D82</f>
        <v>…</v>
      </c>
      <c r="E82" s="46">
        <f>'COSTO COMPLESSIVO'!E82</f>
        <v>0</v>
      </c>
      <c r="F82" s="46">
        <f>'COSTO COMPLESSIVO'!H82</f>
        <v>0</v>
      </c>
      <c r="G82" s="46">
        <f>IF('DATI GENERALI'!$B$31,E82,IF('DATI GENERALI'!$B$29,IF(SUM($E$5:$E$83)*0.6&lt;='DATI GENERALI'!$C$30,E82,E82*'DATI GENERALI'!$C$30/SUM($E$5:$E$83)/0.6),0))</f>
        <v>0</v>
      </c>
      <c r="H82" s="220">
        <f>IF('DATI GENERALI'!$B$31,IF('DATI GENERALI'!$B$3,0.5,IF('DATI GENERALI'!$B$4,0.4,IF('DATI GENERALI'!$B$5,0.3,0))),IF('DATI GENERALI'!$B$29,0.6,0))</f>
        <v>0</v>
      </c>
      <c r="I82" s="46">
        <f t="shared" si="2"/>
        <v>0</v>
      </c>
      <c r="J82" s="196"/>
      <c r="K82" s="47">
        <f t="shared" si="3"/>
        <v>0</v>
      </c>
    </row>
    <row r="83" spans="2:11" s="4" customFormat="1" ht="12.6" customHeight="1" thickBot="1" x14ac:dyDescent="0.3">
      <c r="B83" s="433"/>
      <c r="C83" s="408"/>
      <c r="D83" s="209" t="str">
        <f>'COSTO COMPLESSIVO'!D83</f>
        <v>…</v>
      </c>
      <c r="E83" s="200">
        <f>'COSTO COMPLESSIVO'!E83</f>
        <v>0</v>
      </c>
      <c r="F83" s="200">
        <f>'COSTO COMPLESSIVO'!H83</f>
        <v>0</v>
      </c>
      <c r="G83" s="200">
        <f>IF('DATI GENERALI'!$B$31,E83,IF('DATI GENERALI'!$B$29,IF(SUM($E$5:$E$83)*0.6&lt;='DATI GENERALI'!$C$30,E83,E83*'DATI GENERALI'!$C$30/SUM($E$5:$E$83)/0.6),0))</f>
        <v>0</v>
      </c>
      <c r="H83" s="231">
        <f>IF('DATI GENERALI'!$B$31,IF('DATI GENERALI'!$B$3,0.5,IF('DATI GENERALI'!$B$4,0.4,IF('DATI GENERALI'!$B$5,0.3,0))),IF('DATI GENERALI'!$B$29,0.6,0))</f>
        <v>0</v>
      </c>
      <c r="I83" s="200">
        <f t="shared" si="2"/>
        <v>0</v>
      </c>
      <c r="J83" s="201"/>
      <c r="K83" s="202">
        <f t="shared" si="3"/>
        <v>0</v>
      </c>
    </row>
    <row r="84" spans="2:11" s="4" customFormat="1" ht="12.6" customHeight="1" x14ac:dyDescent="0.25">
      <c r="B84" s="425" t="s">
        <v>118</v>
      </c>
      <c r="C84" s="426"/>
      <c r="D84" s="256" t="str">
        <f>'COSTO COMPLESSIVO'!D84</f>
        <v>…</v>
      </c>
      <c r="E84" s="257">
        <f>'COSTO COMPLESSIVO'!E84</f>
        <v>0</v>
      </c>
      <c r="F84" s="257">
        <f>'COSTO COMPLESSIVO'!H84</f>
        <v>0</v>
      </c>
      <c r="G84" s="260"/>
      <c r="H84" s="260"/>
      <c r="I84" s="261"/>
      <c r="J84" s="258"/>
      <c r="K84" s="259">
        <f t="shared" si="3"/>
        <v>0</v>
      </c>
    </row>
    <row r="85" spans="2:11" s="4" customFormat="1" ht="12.6" customHeight="1" x14ac:dyDescent="0.25">
      <c r="B85" s="427"/>
      <c r="C85" s="428"/>
      <c r="D85" s="208" t="str">
        <f>'COSTO COMPLESSIVO'!D85</f>
        <v>…</v>
      </c>
      <c r="E85" s="46">
        <f>'COSTO COMPLESSIVO'!E85</f>
        <v>0</v>
      </c>
      <c r="F85" s="46">
        <f>'COSTO COMPLESSIVO'!H85</f>
        <v>0</v>
      </c>
      <c r="G85" s="204"/>
      <c r="H85" s="204"/>
      <c r="I85" s="49"/>
      <c r="J85" s="196"/>
      <c r="K85" s="47">
        <f t="shared" si="3"/>
        <v>0</v>
      </c>
    </row>
    <row r="86" spans="2:11" s="4" customFormat="1" ht="12.6" customHeight="1" x14ac:dyDescent="0.25">
      <c r="B86" s="427"/>
      <c r="C86" s="428"/>
      <c r="D86" s="208" t="str">
        <f>'COSTO COMPLESSIVO'!D86</f>
        <v>…</v>
      </c>
      <c r="E86" s="46">
        <f>'COSTO COMPLESSIVO'!E86</f>
        <v>0</v>
      </c>
      <c r="F86" s="46">
        <f>'COSTO COMPLESSIVO'!H86</f>
        <v>0</v>
      </c>
      <c r="G86" s="204"/>
      <c r="H86" s="204"/>
      <c r="I86" s="49"/>
      <c r="J86" s="196"/>
      <c r="K86" s="47">
        <f t="shared" si="3"/>
        <v>0</v>
      </c>
    </row>
    <row r="87" spans="2:11" s="4" customFormat="1" ht="12.6" customHeight="1" x14ac:dyDescent="0.25">
      <c r="B87" s="427"/>
      <c r="C87" s="428"/>
      <c r="D87" s="208" t="str">
        <f>'COSTO COMPLESSIVO'!D87</f>
        <v>…</v>
      </c>
      <c r="E87" s="46">
        <f>'COSTO COMPLESSIVO'!E87</f>
        <v>0</v>
      </c>
      <c r="F87" s="46">
        <f>'COSTO COMPLESSIVO'!H87</f>
        <v>0</v>
      </c>
      <c r="G87" s="204"/>
      <c r="H87" s="204"/>
      <c r="I87" s="49"/>
      <c r="J87" s="196"/>
      <c r="K87" s="47">
        <f t="shared" si="3"/>
        <v>0</v>
      </c>
    </row>
    <row r="88" spans="2:11" s="4" customFormat="1" ht="12.6" customHeight="1" x14ac:dyDescent="0.25">
      <c r="B88" s="427"/>
      <c r="C88" s="428"/>
      <c r="D88" s="208" t="str">
        <f>'COSTO COMPLESSIVO'!D88</f>
        <v>…</v>
      </c>
      <c r="E88" s="46">
        <f>'COSTO COMPLESSIVO'!E88</f>
        <v>0</v>
      </c>
      <c r="F88" s="46">
        <f>'COSTO COMPLESSIVO'!H88</f>
        <v>0</v>
      </c>
      <c r="G88" s="204"/>
      <c r="H88" s="204"/>
      <c r="I88" s="49"/>
      <c r="J88" s="196"/>
      <c r="K88" s="47">
        <f t="shared" si="3"/>
        <v>0</v>
      </c>
    </row>
    <row r="89" spans="2:11" s="4" customFormat="1" ht="12.6" customHeight="1" thickBot="1" x14ac:dyDescent="0.3">
      <c r="B89" s="429"/>
      <c r="C89" s="430"/>
      <c r="D89" s="209" t="str">
        <f>'COSTO COMPLESSIVO'!D89</f>
        <v>…</v>
      </c>
      <c r="E89" s="200">
        <f>'COSTO COMPLESSIVO'!E89</f>
        <v>0</v>
      </c>
      <c r="F89" s="200">
        <f>'COSTO COMPLESSIVO'!H89</f>
        <v>0</v>
      </c>
      <c r="G89" s="205"/>
      <c r="H89" s="205"/>
      <c r="I89" s="206"/>
      <c r="J89" s="201"/>
      <c r="K89" s="202">
        <f t="shared" si="3"/>
        <v>0</v>
      </c>
    </row>
    <row r="90" spans="2:11" ht="39" customHeight="1" thickBot="1" x14ac:dyDescent="0.3">
      <c r="B90" s="422" t="s">
        <v>119</v>
      </c>
      <c r="C90" s="423"/>
      <c r="D90" s="424"/>
      <c r="E90" s="95">
        <f>SUM(E5:E89)</f>
        <v>0</v>
      </c>
      <c r="F90" s="95">
        <f>SUM(F5:F89)</f>
        <v>0</v>
      </c>
      <c r="G90" s="95">
        <f>SUM(G5:G83)</f>
        <v>0</v>
      </c>
      <c r="H90" s="94"/>
      <c r="I90" s="95">
        <f>SUM(I5:I89)</f>
        <v>0</v>
      </c>
      <c r="J90" s="95">
        <f>SUM(J5:J89)</f>
        <v>0</v>
      </c>
      <c r="K90" s="95">
        <f>SUM(K5:K89)</f>
        <v>0</v>
      </c>
    </row>
    <row r="91" spans="2:11" ht="3.75" customHeight="1" x14ac:dyDescent="0.25">
      <c r="C91" s="3"/>
      <c r="D91" s="3"/>
    </row>
    <row r="93" spans="2:11" ht="13.5" thickBot="1" x14ac:dyDescent="0.3"/>
    <row r="94" spans="2:11" ht="65.25" customHeight="1" x14ac:dyDescent="0.25">
      <c r="B94" s="415" t="s">
        <v>139</v>
      </c>
      <c r="C94" s="416"/>
      <c r="D94" s="416"/>
      <c r="E94" s="417"/>
      <c r="K94" s="266"/>
    </row>
    <row r="95" spans="2:11" ht="72.75" customHeight="1" thickBot="1" x14ac:dyDescent="0.3">
      <c r="B95" s="418"/>
      <c r="C95" s="419"/>
      <c r="D95" s="419"/>
      <c r="E95" s="420"/>
    </row>
  </sheetData>
  <mergeCells count="38">
    <mergeCell ref="B94:E95"/>
    <mergeCell ref="B17:B19"/>
    <mergeCell ref="B90:D90"/>
    <mergeCell ref="B84:C89"/>
    <mergeCell ref="B72:B83"/>
    <mergeCell ref="B48:B71"/>
    <mergeCell ref="C60:C63"/>
    <mergeCell ref="C64:C67"/>
    <mergeCell ref="C68:C71"/>
    <mergeCell ref="C52:C55"/>
    <mergeCell ref="B20:B47"/>
    <mergeCell ref="C20:C23"/>
    <mergeCell ref="C24:C27"/>
    <mergeCell ref="C28:C31"/>
    <mergeCell ref="C32:C35"/>
    <mergeCell ref="C36:C39"/>
    <mergeCell ref="B2:K2"/>
    <mergeCell ref="C72:C75"/>
    <mergeCell ref="C76:C79"/>
    <mergeCell ref="C80:C83"/>
    <mergeCell ref="I3:I4"/>
    <mergeCell ref="J3:J4"/>
    <mergeCell ref="K3:K4"/>
    <mergeCell ref="C40:C43"/>
    <mergeCell ref="B3:B4"/>
    <mergeCell ref="C3:C4"/>
    <mergeCell ref="D3:D4"/>
    <mergeCell ref="E3:E4"/>
    <mergeCell ref="H3:H4"/>
    <mergeCell ref="C44:C47"/>
    <mergeCell ref="C48:C51"/>
    <mergeCell ref="C56:C59"/>
    <mergeCell ref="G3:G4"/>
    <mergeCell ref="C5:C8"/>
    <mergeCell ref="C9:C12"/>
    <mergeCell ref="C13:C16"/>
    <mergeCell ref="B5:B16"/>
    <mergeCell ref="F3:F4"/>
  </mergeCells>
  <phoneticPr fontId="31" type="noConversion"/>
  <conditionalFormatting sqref="K5:K89">
    <cfRule type="cellIs" dxfId="1" priority="1" operator="lessThan">
      <formula>0</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41DDAA3935BA4F878032CCDFD4EF0E" ma:contentTypeVersion="5" ma:contentTypeDescription="Create a new document." ma:contentTypeScope="" ma:versionID="d836af60927d010bdd7de71796e8da2b">
  <xsd:schema xmlns:xsd="http://www.w3.org/2001/XMLSchema" xmlns:xs="http://www.w3.org/2001/XMLSchema" xmlns:p="http://schemas.microsoft.com/office/2006/metadata/properties" xmlns:ns3="24d101a1-690d-45a7-91b3-6ee800271300" targetNamespace="http://schemas.microsoft.com/office/2006/metadata/properties" ma:root="true" ma:fieldsID="5826099e91a43c4af074cf6f88f8ba82" ns3:_="">
    <xsd:import namespace="24d101a1-690d-45a7-91b3-6ee800271300"/>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d101a1-690d-45a7-91b3-6ee800271300"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24d101a1-690d-45a7-91b3-6ee80027130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EE24A6-4EC7-4480-A18A-E7B6264C43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d101a1-690d-45a7-91b3-6ee8002713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74AA98-4C3E-4407-91FF-644BD74486E9}">
  <ds:schemaRefs>
    <ds:schemaRef ds:uri="http://schemas.microsoft.com/office/2006/metadata/properties"/>
    <ds:schemaRef ds:uri="http://schemas.microsoft.com/office/infopath/2007/PartnerControls"/>
    <ds:schemaRef ds:uri="24d101a1-690d-45a7-91b3-6ee800271300"/>
  </ds:schemaRefs>
</ds:datastoreItem>
</file>

<file path=customXml/itemProps3.xml><?xml version="1.0" encoding="utf-8"?>
<ds:datastoreItem xmlns:ds="http://schemas.openxmlformats.org/officeDocument/2006/customXml" ds:itemID="{C10ABFD9-A4EC-4125-92ED-7BC030534E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14</vt:i4>
      </vt:variant>
    </vt:vector>
  </HeadingPairs>
  <TitlesOfParts>
    <vt:vector size="14" baseType="lpstr">
      <vt:lpstr>LEGGIMI</vt:lpstr>
      <vt:lpstr>DATI GENERALI</vt:lpstr>
      <vt:lpstr>EDIFICI - APE</vt:lpstr>
      <vt:lpstr>EDIFICI - RISPARMI</vt:lpstr>
      <vt:lpstr>PROCESSO PRODUTTIVO</vt:lpstr>
      <vt:lpstr>FER</vt:lpstr>
      <vt:lpstr>COSTO COMPLESSIVO</vt:lpstr>
      <vt:lpstr>CONTROFATTUALE_Solo GBER</vt:lpstr>
      <vt:lpstr>COPERTURA COSTI</vt:lpstr>
      <vt:lpstr>ELENCHI</vt:lpstr>
      <vt:lpstr>QE COPERTURA FINANZARIA</vt:lpstr>
      <vt:lpstr>CONTROLLI_GBER</vt:lpstr>
      <vt:lpstr>CONTROLLI_De minimis</vt:lpstr>
      <vt:lpstr>PUNTEGGIO COMPLESSIVO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2025-09-29T07:15:06Z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0x0101004B41DDAA3935BA4F878032CCDFD4EF0E</vt:lpwstr>
  </property>
</Properties>
</file>